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Carnaval Transmissão\"/>
    </mc:Choice>
  </mc:AlternateContent>
  <bookViews>
    <workbookView xWindow="0" yWindow="0" windowWidth="20496" windowHeight="6948" firstSheet="11" activeTab="11"/>
  </bookViews>
  <sheets>
    <sheet name="CAPA" sheetId="1" state="hidden" r:id="rId1"/>
    <sheet name="SCE_ESTADO" sheetId="2" state="hidden" r:id="rId2"/>
    <sheet name="SC1_FPOLIS" sheetId="3" state="hidden" r:id="rId3"/>
    <sheet name="SC2_ITAJAI" sheetId="4" state="hidden" r:id="rId4"/>
    <sheet name="SC3_CRICIÚMA" sheetId="5" state="hidden" r:id="rId5"/>
    <sheet name="SC4_JOINVILLE" sheetId="6" state="hidden" r:id="rId6"/>
    <sheet name="SC5_BLUMENAU" sheetId="7" state="hidden" r:id="rId7"/>
    <sheet name="SC6_OESTE" sheetId="8" state="hidden" r:id="rId8"/>
    <sheet name="BASE_DADOS" sheetId="9" state="hidden" r:id="rId9"/>
    <sheet name="BASE _DADOS_MAPA" sheetId="10" state="hidden" r:id="rId10"/>
    <sheet name="BASE GRÁFICOS" sheetId="11" state="hidden" r:id="rId11"/>
    <sheet name=" PROJETOS" sheetId="12" r:id="rId12"/>
    <sheet name="TOTAL DE MÍDIA" sheetId="13" state="hidden" r:id="rId13"/>
    <sheet name="AÇÕES ESPECIAIS" sheetId="14" state="hidden" r:id="rId14"/>
    <sheet name="INFOS" sheetId="15" state="hidden" r:id="rId15"/>
  </sheets>
  <externalReferences>
    <externalReference r:id="rId16"/>
    <externalReference r:id="rId17"/>
    <externalReference r:id="rId18"/>
  </externalReferences>
  <definedNames>
    <definedName name="____________________________________________alt2" localSheetId="2">[1]!________________________p1</definedName>
    <definedName name="____________________________________________alt2" localSheetId="3">[1]!________________________p1</definedName>
    <definedName name="____________________________________________alt2" localSheetId="4">[1]!________________________p1</definedName>
    <definedName name="____________________________________________alt2" localSheetId="5">[1]!________________________p1</definedName>
    <definedName name="____________________________________________alt2" localSheetId="6">[1]!________________________p1</definedName>
    <definedName name="____________________________________________alt2" localSheetId="7">[1]!________________________p1</definedName>
    <definedName name="____________________________________________alt2">[1]!________________________p1</definedName>
    <definedName name="____________________________________________R" localSheetId="2">[1]!________________________p1</definedName>
    <definedName name="____________________________________________R" localSheetId="3">[1]!________________________p1</definedName>
    <definedName name="____________________________________________R" localSheetId="4">[1]!________________________p1</definedName>
    <definedName name="____________________________________________R" localSheetId="5">[1]!________________________p1</definedName>
    <definedName name="____________________________________________R" localSheetId="6">[1]!________________________p1</definedName>
    <definedName name="____________________________________________R" localSheetId="7">[1]!________________________p1</definedName>
    <definedName name="____________________________________________R">[1]!________________________p1</definedName>
    <definedName name="____________________________________________rr2" localSheetId="2">[1]!________________________p1</definedName>
    <definedName name="____________________________________________rr2" localSheetId="3">[1]!________________________p1</definedName>
    <definedName name="____________________________________________rr2" localSheetId="4">[1]!________________________p1</definedName>
    <definedName name="____________________________________________rr2" localSheetId="5">[1]!________________________p1</definedName>
    <definedName name="____________________________________________rr2" localSheetId="6">[1]!________________________p1</definedName>
    <definedName name="____________________________________________rr2" localSheetId="7">[1]!________________________p1</definedName>
    <definedName name="____________________________________________rr2">[1]!________________________p1</definedName>
    <definedName name="___________________________________________alt2" localSheetId="2">[1]!_______________________p1</definedName>
    <definedName name="___________________________________________alt2" localSheetId="3">[1]!_______________________p1</definedName>
    <definedName name="___________________________________________alt2" localSheetId="4">[1]!_______________________p1</definedName>
    <definedName name="___________________________________________alt2" localSheetId="5">[1]!_______________________p1</definedName>
    <definedName name="___________________________________________alt2" localSheetId="6">[1]!_______________________p1</definedName>
    <definedName name="___________________________________________alt2" localSheetId="7">[1]!_______________________p1</definedName>
    <definedName name="___________________________________________alt2">[1]!_______________________p1</definedName>
    <definedName name="___________________________________________Brz1">[2]Feriados!$B$4:$B$14</definedName>
    <definedName name="___________________________________________Brz2">[2]Feriados!$B$17:$B$24</definedName>
    <definedName name="___________________________________________R" localSheetId="2">[1]!_______________________p1</definedName>
    <definedName name="___________________________________________R" localSheetId="3">[1]!_______________________p1</definedName>
    <definedName name="___________________________________________R" localSheetId="4">[1]!_______________________p1</definedName>
    <definedName name="___________________________________________R" localSheetId="5">[1]!_______________________p1</definedName>
    <definedName name="___________________________________________R" localSheetId="6">[1]!_______________________p1</definedName>
    <definedName name="___________________________________________R" localSheetId="7">[1]!_______________________p1</definedName>
    <definedName name="___________________________________________R">[1]!_______________________p1</definedName>
    <definedName name="___________________________________________rr2" localSheetId="2">[1]!_______________________p1</definedName>
    <definedName name="___________________________________________rr2" localSheetId="3">[1]!_______________________p1</definedName>
    <definedName name="___________________________________________rr2" localSheetId="4">[1]!_______________________p1</definedName>
    <definedName name="___________________________________________rr2" localSheetId="5">[1]!_______________________p1</definedName>
    <definedName name="___________________________________________rr2" localSheetId="6">[1]!_______________________p1</definedName>
    <definedName name="___________________________________________rr2" localSheetId="7">[1]!_______________________p1</definedName>
    <definedName name="___________________________________________rr2">[1]!_______________________p1</definedName>
    <definedName name="__________________________________________Brz1">[2]Feriados!$B$4:$B$14</definedName>
    <definedName name="__________________________________________Brz2">[2]Feriados!$B$17:$B$24</definedName>
    <definedName name="________________________________________alt2" localSheetId="2">[1]!_______________________p1</definedName>
    <definedName name="________________________________________alt2" localSheetId="3">[1]!_______________________p1</definedName>
    <definedName name="________________________________________alt2" localSheetId="4">[1]!_______________________p1</definedName>
    <definedName name="________________________________________alt2" localSheetId="5">[1]!_______________________p1</definedName>
    <definedName name="________________________________________alt2" localSheetId="6">[1]!_______________________p1</definedName>
    <definedName name="________________________________________alt2" localSheetId="7">[1]!_______________________p1</definedName>
    <definedName name="________________________________________alt2">[1]!_______________________p1</definedName>
    <definedName name="________________________________________Brz1">[2]Feriados!$B$4:$B$14</definedName>
    <definedName name="________________________________________Brz2">[2]Feriados!$B$17:$B$24</definedName>
    <definedName name="________________________________________R" localSheetId="2">[1]!_______________________p1</definedName>
    <definedName name="________________________________________R" localSheetId="3">[1]!_______________________p1</definedName>
    <definedName name="________________________________________R" localSheetId="4">[1]!_______________________p1</definedName>
    <definedName name="________________________________________R" localSheetId="5">[1]!_______________________p1</definedName>
    <definedName name="________________________________________R" localSheetId="6">[1]!_______________________p1</definedName>
    <definedName name="________________________________________R" localSheetId="7">[1]!_______________________p1</definedName>
    <definedName name="________________________________________R">[1]!_______________________p1</definedName>
    <definedName name="________________________________________rr2" localSheetId="2">[1]!_______________________p1</definedName>
    <definedName name="________________________________________rr2" localSheetId="3">[1]!_______________________p1</definedName>
    <definedName name="________________________________________rr2" localSheetId="4">[1]!_______________________p1</definedName>
    <definedName name="________________________________________rr2" localSheetId="5">[1]!_______________________p1</definedName>
    <definedName name="________________________________________rr2" localSheetId="6">[1]!_______________________p1</definedName>
    <definedName name="________________________________________rr2" localSheetId="7">[1]!_______________________p1</definedName>
    <definedName name="________________________________________rr2">[1]!_______________________p1</definedName>
    <definedName name="_______________________________________alt2" localSheetId="2">[1]!______________________p1</definedName>
    <definedName name="_______________________________________alt2" localSheetId="3">[1]!______________________p1</definedName>
    <definedName name="_______________________________________alt2" localSheetId="4">[1]!______________________p1</definedName>
    <definedName name="_______________________________________alt2" localSheetId="5">[1]!______________________p1</definedName>
    <definedName name="_______________________________________alt2" localSheetId="6">[1]!______________________p1</definedName>
    <definedName name="_______________________________________alt2" localSheetId="7">[1]!______________________p1</definedName>
    <definedName name="_______________________________________alt2">[1]!______________________p1</definedName>
    <definedName name="_______________________________________Brz1">[2]Feriados!$B$4:$B$14</definedName>
    <definedName name="_______________________________________Brz2">[2]Feriados!$B$17:$B$24</definedName>
    <definedName name="_______________________________________R" localSheetId="2">[1]!______________________p1</definedName>
    <definedName name="_______________________________________R" localSheetId="3">[1]!______________________p1</definedName>
    <definedName name="_______________________________________R" localSheetId="4">[1]!______________________p1</definedName>
    <definedName name="_______________________________________R" localSheetId="5">[1]!______________________p1</definedName>
    <definedName name="_______________________________________R" localSheetId="6">[1]!______________________p1</definedName>
    <definedName name="_______________________________________R" localSheetId="7">[1]!______________________p1</definedName>
    <definedName name="_______________________________________R">[1]!______________________p1</definedName>
    <definedName name="_______________________________________rr2" localSheetId="2">[1]!______________________p1</definedName>
    <definedName name="_______________________________________rr2" localSheetId="3">[1]!______________________p1</definedName>
    <definedName name="_______________________________________rr2" localSheetId="4">[1]!______________________p1</definedName>
    <definedName name="_______________________________________rr2" localSheetId="5">[1]!______________________p1</definedName>
    <definedName name="_______________________________________rr2" localSheetId="6">[1]!______________________p1</definedName>
    <definedName name="_______________________________________rr2" localSheetId="7">[1]!______________________p1</definedName>
    <definedName name="_______________________________________rr2">[1]!______________________p1</definedName>
    <definedName name="______________________________________Brz1">[2]Feriados!$B$4:$B$14</definedName>
    <definedName name="______________________________________Brz2">[2]Feriados!$B$17:$B$24</definedName>
    <definedName name="______________________________________PAG1" localSheetId="2">#REF!</definedName>
    <definedName name="______________________________________PAG1" localSheetId="3">#REF!</definedName>
    <definedName name="______________________________________PAG1" localSheetId="4">#REF!</definedName>
    <definedName name="______________________________________PAG1" localSheetId="5">#REF!</definedName>
    <definedName name="______________________________________PAG1" localSheetId="6">#REF!</definedName>
    <definedName name="______________________________________PAG1" localSheetId="7">#REF!</definedName>
    <definedName name="______________________________________PAG1">#REF!</definedName>
    <definedName name="______________________________________PAG10" localSheetId="2">#REF!</definedName>
    <definedName name="______________________________________PAG10" localSheetId="3">#REF!</definedName>
    <definedName name="______________________________________PAG10" localSheetId="4">#REF!</definedName>
    <definedName name="______________________________________PAG10" localSheetId="5">#REF!</definedName>
    <definedName name="______________________________________PAG10" localSheetId="6">#REF!</definedName>
    <definedName name="______________________________________PAG10" localSheetId="7">#REF!</definedName>
    <definedName name="______________________________________PAG10">#REF!</definedName>
    <definedName name="______________________________________PAG11" localSheetId="2">#REF!</definedName>
    <definedName name="______________________________________PAG11" localSheetId="3">#REF!</definedName>
    <definedName name="______________________________________PAG11" localSheetId="4">#REF!</definedName>
    <definedName name="______________________________________PAG11" localSheetId="5">#REF!</definedName>
    <definedName name="______________________________________PAG11" localSheetId="6">#REF!</definedName>
    <definedName name="______________________________________PAG11" localSheetId="7">#REF!</definedName>
    <definedName name="______________________________________PAG11">#REF!</definedName>
    <definedName name="______________________________________PAG12" localSheetId="2">#REF!</definedName>
    <definedName name="______________________________________PAG12" localSheetId="3">#REF!</definedName>
    <definedName name="______________________________________PAG12" localSheetId="4">#REF!</definedName>
    <definedName name="______________________________________PAG12" localSheetId="5">#REF!</definedName>
    <definedName name="______________________________________PAG12" localSheetId="6">#REF!</definedName>
    <definedName name="______________________________________PAG12" localSheetId="7">#REF!</definedName>
    <definedName name="______________________________________PAG12">#REF!</definedName>
    <definedName name="______________________________________PAG2" localSheetId="2">#REF!</definedName>
    <definedName name="______________________________________PAG2" localSheetId="3">#REF!</definedName>
    <definedName name="______________________________________PAG2" localSheetId="4">#REF!</definedName>
    <definedName name="______________________________________PAG2" localSheetId="5">#REF!</definedName>
    <definedName name="______________________________________PAG2" localSheetId="6">#REF!</definedName>
    <definedName name="______________________________________PAG2" localSheetId="7">#REF!</definedName>
    <definedName name="______________________________________PAG2">#REF!</definedName>
    <definedName name="______________________________________PAG3" localSheetId="2">#REF!</definedName>
    <definedName name="______________________________________PAG3" localSheetId="3">#REF!</definedName>
    <definedName name="______________________________________PAG3" localSheetId="4">#REF!</definedName>
    <definedName name="______________________________________PAG3" localSheetId="5">#REF!</definedName>
    <definedName name="______________________________________PAG3" localSheetId="6">#REF!</definedName>
    <definedName name="______________________________________PAG3" localSheetId="7">#REF!</definedName>
    <definedName name="______________________________________PAG3">#REF!</definedName>
    <definedName name="______________________________________PAG4" localSheetId="2">#REF!</definedName>
    <definedName name="______________________________________PAG4" localSheetId="3">#REF!</definedName>
    <definedName name="______________________________________PAG4" localSheetId="4">#REF!</definedName>
    <definedName name="______________________________________PAG4" localSheetId="5">#REF!</definedName>
    <definedName name="______________________________________PAG4" localSheetId="6">#REF!</definedName>
    <definedName name="______________________________________PAG4" localSheetId="7">#REF!</definedName>
    <definedName name="______________________________________PAG4">#REF!</definedName>
    <definedName name="______________________________________PAG5" localSheetId="2">#REF!</definedName>
    <definedName name="______________________________________PAG5" localSheetId="3">#REF!</definedName>
    <definedName name="______________________________________PAG5" localSheetId="4">#REF!</definedName>
    <definedName name="______________________________________PAG5" localSheetId="5">#REF!</definedName>
    <definedName name="______________________________________PAG5" localSheetId="6">#REF!</definedName>
    <definedName name="______________________________________PAG5" localSheetId="7">#REF!</definedName>
    <definedName name="______________________________________PAG5">#REF!</definedName>
    <definedName name="______________________________________PAG6" localSheetId="2">#REF!</definedName>
    <definedName name="______________________________________PAG6" localSheetId="3">#REF!</definedName>
    <definedName name="______________________________________PAG6" localSheetId="4">#REF!</definedName>
    <definedName name="______________________________________PAG6" localSheetId="5">#REF!</definedName>
    <definedName name="______________________________________PAG6" localSheetId="6">#REF!</definedName>
    <definedName name="______________________________________PAG6" localSheetId="7">#REF!</definedName>
    <definedName name="______________________________________PAG6">#REF!</definedName>
    <definedName name="______________________________________PAG7" localSheetId="2">#REF!</definedName>
    <definedName name="______________________________________PAG7" localSheetId="3">#REF!</definedName>
    <definedName name="______________________________________PAG7" localSheetId="4">#REF!</definedName>
    <definedName name="______________________________________PAG7" localSheetId="5">#REF!</definedName>
    <definedName name="______________________________________PAG7" localSheetId="6">#REF!</definedName>
    <definedName name="______________________________________PAG7" localSheetId="7">#REF!</definedName>
    <definedName name="______________________________________PAG7">#REF!</definedName>
    <definedName name="______________________________________PAG8" localSheetId="2">#REF!</definedName>
    <definedName name="______________________________________PAG8" localSheetId="3">#REF!</definedName>
    <definedName name="______________________________________PAG8" localSheetId="4">#REF!</definedName>
    <definedName name="______________________________________PAG8" localSheetId="5">#REF!</definedName>
    <definedName name="______________________________________PAG8" localSheetId="6">#REF!</definedName>
    <definedName name="______________________________________PAG8" localSheetId="7">#REF!</definedName>
    <definedName name="______________________________________PAG8">#REF!</definedName>
    <definedName name="______________________________________PAG9" localSheetId="2">#REF!</definedName>
    <definedName name="______________________________________PAG9" localSheetId="3">#REF!</definedName>
    <definedName name="______________________________________PAG9" localSheetId="4">#REF!</definedName>
    <definedName name="______________________________________PAG9" localSheetId="5">#REF!</definedName>
    <definedName name="______________________________________PAG9" localSheetId="6">#REF!</definedName>
    <definedName name="______________________________________PAG9" localSheetId="7">#REF!</definedName>
    <definedName name="______________________________________PAG9">#REF!</definedName>
    <definedName name="______________________________________SHR1" localSheetId="2">#REF!</definedName>
    <definedName name="______________________________________SHR1" localSheetId="3">#REF!</definedName>
    <definedName name="______________________________________SHR1" localSheetId="4">#REF!</definedName>
    <definedName name="______________________________________SHR1" localSheetId="5">#REF!</definedName>
    <definedName name="______________________________________SHR1" localSheetId="6">#REF!</definedName>
    <definedName name="______________________________________SHR1" localSheetId="7">#REF!</definedName>
    <definedName name="______________________________________SHR1">#REF!</definedName>
    <definedName name="______________________________________SHR2" localSheetId="2">#REF!</definedName>
    <definedName name="______________________________________SHR2" localSheetId="3">#REF!</definedName>
    <definedName name="______________________________________SHR2" localSheetId="4">#REF!</definedName>
    <definedName name="______________________________________SHR2" localSheetId="5">#REF!</definedName>
    <definedName name="______________________________________SHR2" localSheetId="6">#REF!</definedName>
    <definedName name="______________________________________SHR2" localSheetId="7">#REF!</definedName>
    <definedName name="______________________________________SHR2">#REF!</definedName>
    <definedName name="_____________________________________alt2" localSheetId="2">[1]!_____________________p1</definedName>
    <definedName name="_____________________________________alt2" localSheetId="3">[1]!_____________________p1</definedName>
    <definedName name="_____________________________________alt2" localSheetId="4">[1]!_____________________p1</definedName>
    <definedName name="_____________________________________alt2" localSheetId="5">[1]!_____________________p1</definedName>
    <definedName name="_____________________________________alt2" localSheetId="6">[1]!_____________________p1</definedName>
    <definedName name="_____________________________________alt2" localSheetId="7">[1]!_____________________p1</definedName>
    <definedName name="_____________________________________alt2">[1]!_____________________p1</definedName>
    <definedName name="_____________________________________Brz1">[2]Feriados!$B$4:$B$14</definedName>
    <definedName name="_____________________________________Brz2">[2]Feriados!$B$17:$B$24</definedName>
    <definedName name="_____________________________________PAG1" localSheetId="2">#REF!</definedName>
    <definedName name="_____________________________________PAG1" localSheetId="3">#REF!</definedName>
    <definedName name="_____________________________________PAG1" localSheetId="4">#REF!</definedName>
    <definedName name="_____________________________________PAG1" localSheetId="5">#REF!</definedName>
    <definedName name="_____________________________________PAG1" localSheetId="6">#REF!</definedName>
    <definedName name="_____________________________________PAG1" localSheetId="7">#REF!</definedName>
    <definedName name="_____________________________________PAG1">#REF!</definedName>
    <definedName name="_____________________________________PAG10" localSheetId="2">#REF!</definedName>
    <definedName name="_____________________________________PAG10" localSheetId="3">#REF!</definedName>
    <definedName name="_____________________________________PAG10" localSheetId="4">#REF!</definedName>
    <definedName name="_____________________________________PAG10" localSheetId="5">#REF!</definedName>
    <definedName name="_____________________________________PAG10" localSheetId="6">#REF!</definedName>
    <definedName name="_____________________________________PAG10" localSheetId="7">#REF!</definedName>
    <definedName name="_____________________________________PAG10">#REF!</definedName>
    <definedName name="_____________________________________PAG11" localSheetId="2">#REF!</definedName>
    <definedName name="_____________________________________PAG11" localSheetId="3">#REF!</definedName>
    <definedName name="_____________________________________PAG11" localSheetId="4">#REF!</definedName>
    <definedName name="_____________________________________PAG11" localSheetId="5">#REF!</definedName>
    <definedName name="_____________________________________PAG11" localSheetId="6">#REF!</definedName>
    <definedName name="_____________________________________PAG11" localSheetId="7">#REF!</definedName>
    <definedName name="_____________________________________PAG11">#REF!</definedName>
    <definedName name="_____________________________________PAG12" localSheetId="2">#REF!</definedName>
    <definedName name="_____________________________________PAG12" localSheetId="3">#REF!</definedName>
    <definedName name="_____________________________________PAG12" localSheetId="4">#REF!</definedName>
    <definedName name="_____________________________________PAG12" localSheetId="5">#REF!</definedName>
    <definedName name="_____________________________________PAG12" localSheetId="6">#REF!</definedName>
    <definedName name="_____________________________________PAG12" localSheetId="7">#REF!</definedName>
    <definedName name="_____________________________________PAG12">#REF!</definedName>
    <definedName name="_____________________________________PAG2" localSheetId="2">#REF!</definedName>
    <definedName name="_____________________________________PAG2" localSheetId="3">#REF!</definedName>
    <definedName name="_____________________________________PAG2" localSheetId="4">#REF!</definedName>
    <definedName name="_____________________________________PAG2" localSheetId="5">#REF!</definedName>
    <definedName name="_____________________________________PAG2" localSheetId="6">#REF!</definedName>
    <definedName name="_____________________________________PAG2" localSheetId="7">#REF!</definedName>
    <definedName name="_____________________________________PAG2">#REF!</definedName>
    <definedName name="_____________________________________PAG3" localSheetId="2">#REF!</definedName>
    <definedName name="_____________________________________PAG3" localSheetId="3">#REF!</definedName>
    <definedName name="_____________________________________PAG3" localSheetId="4">#REF!</definedName>
    <definedName name="_____________________________________PAG3" localSheetId="5">#REF!</definedName>
    <definedName name="_____________________________________PAG3" localSheetId="6">#REF!</definedName>
    <definedName name="_____________________________________PAG3" localSheetId="7">#REF!</definedName>
    <definedName name="_____________________________________PAG3">#REF!</definedName>
    <definedName name="_____________________________________PAG4" localSheetId="2">#REF!</definedName>
    <definedName name="_____________________________________PAG4" localSheetId="3">#REF!</definedName>
    <definedName name="_____________________________________PAG4" localSheetId="4">#REF!</definedName>
    <definedName name="_____________________________________PAG4" localSheetId="5">#REF!</definedName>
    <definedName name="_____________________________________PAG4" localSheetId="6">#REF!</definedName>
    <definedName name="_____________________________________PAG4" localSheetId="7">#REF!</definedName>
    <definedName name="_____________________________________PAG4">#REF!</definedName>
    <definedName name="_____________________________________PAG5" localSheetId="2">#REF!</definedName>
    <definedName name="_____________________________________PAG5" localSheetId="3">#REF!</definedName>
    <definedName name="_____________________________________PAG5" localSheetId="4">#REF!</definedName>
    <definedName name="_____________________________________PAG5" localSheetId="5">#REF!</definedName>
    <definedName name="_____________________________________PAG5" localSheetId="6">#REF!</definedName>
    <definedName name="_____________________________________PAG5" localSheetId="7">#REF!</definedName>
    <definedName name="_____________________________________PAG5">#REF!</definedName>
    <definedName name="_____________________________________PAG6" localSheetId="2">#REF!</definedName>
    <definedName name="_____________________________________PAG6" localSheetId="3">#REF!</definedName>
    <definedName name="_____________________________________PAG6" localSheetId="4">#REF!</definedName>
    <definedName name="_____________________________________PAG6" localSheetId="5">#REF!</definedName>
    <definedName name="_____________________________________PAG6" localSheetId="6">#REF!</definedName>
    <definedName name="_____________________________________PAG6" localSheetId="7">#REF!</definedName>
    <definedName name="_____________________________________PAG6">#REF!</definedName>
    <definedName name="_____________________________________PAG7" localSheetId="2">#REF!</definedName>
    <definedName name="_____________________________________PAG7" localSheetId="3">#REF!</definedName>
    <definedName name="_____________________________________PAG7" localSheetId="4">#REF!</definedName>
    <definedName name="_____________________________________PAG7" localSheetId="5">#REF!</definedName>
    <definedName name="_____________________________________PAG7" localSheetId="6">#REF!</definedName>
    <definedName name="_____________________________________PAG7" localSheetId="7">#REF!</definedName>
    <definedName name="_____________________________________PAG7">#REF!</definedName>
    <definedName name="_____________________________________PAG8" localSheetId="2">#REF!</definedName>
    <definedName name="_____________________________________PAG8" localSheetId="3">#REF!</definedName>
    <definedName name="_____________________________________PAG8" localSheetId="4">#REF!</definedName>
    <definedName name="_____________________________________PAG8" localSheetId="5">#REF!</definedName>
    <definedName name="_____________________________________PAG8" localSheetId="6">#REF!</definedName>
    <definedName name="_____________________________________PAG8" localSheetId="7">#REF!</definedName>
    <definedName name="_____________________________________PAG8">#REF!</definedName>
    <definedName name="_____________________________________PAG9" localSheetId="2">#REF!</definedName>
    <definedName name="_____________________________________PAG9" localSheetId="3">#REF!</definedName>
    <definedName name="_____________________________________PAG9" localSheetId="4">#REF!</definedName>
    <definedName name="_____________________________________PAG9" localSheetId="5">#REF!</definedName>
    <definedName name="_____________________________________PAG9" localSheetId="6">#REF!</definedName>
    <definedName name="_____________________________________PAG9" localSheetId="7">#REF!</definedName>
    <definedName name="_____________________________________PAG9">#REF!</definedName>
    <definedName name="_____________________________________R" localSheetId="2">[1]!_____________________p1</definedName>
    <definedName name="_____________________________________R" localSheetId="3">[1]!_____________________p1</definedName>
    <definedName name="_____________________________________R" localSheetId="4">[1]!_____________________p1</definedName>
    <definedName name="_____________________________________R" localSheetId="5">[1]!_____________________p1</definedName>
    <definedName name="_____________________________________R" localSheetId="6">[1]!_____________________p1</definedName>
    <definedName name="_____________________________________R" localSheetId="7">[1]!_____________________p1</definedName>
    <definedName name="_____________________________________R">[1]!_____________________p1</definedName>
    <definedName name="_____________________________________rr2" localSheetId="2">[1]!_____________________p1</definedName>
    <definedName name="_____________________________________rr2" localSheetId="3">[1]!_____________________p1</definedName>
    <definedName name="_____________________________________rr2" localSheetId="4">[1]!_____________________p1</definedName>
    <definedName name="_____________________________________rr2" localSheetId="5">[1]!_____________________p1</definedName>
    <definedName name="_____________________________________rr2" localSheetId="6">[1]!_____________________p1</definedName>
    <definedName name="_____________________________________rr2" localSheetId="7">[1]!_____________________p1</definedName>
    <definedName name="_____________________________________rr2">[1]!_____________________p1</definedName>
    <definedName name="_____________________________________SHR1" localSheetId="2">#REF!</definedName>
    <definedName name="_____________________________________SHR1" localSheetId="3">#REF!</definedName>
    <definedName name="_____________________________________SHR1" localSheetId="4">#REF!</definedName>
    <definedName name="_____________________________________SHR1" localSheetId="5">#REF!</definedName>
    <definedName name="_____________________________________SHR1" localSheetId="6">#REF!</definedName>
    <definedName name="_____________________________________SHR1" localSheetId="7">#REF!</definedName>
    <definedName name="_____________________________________SHR1">#REF!</definedName>
    <definedName name="_____________________________________SHR2" localSheetId="2">#REF!</definedName>
    <definedName name="_____________________________________SHR2" localSheetId="3">#REF!</definedName>
    <definedName name="_____________________________________SHR2" localSheetId="4">#REF!</definedName>
    <definedName name="_____________________________________SHR2" localSheetId="5">#REF!</definedName>
    <definedName name="_____________________________________SHR2" localSheetId="6">#REF!</definedName>
    <definedName name="_____________________________________SHR2" localSheetId="7">#REF!</definedName>
    <definedName name="_____________________________________SHR2">#REF!</definedName>
    <definedName name="____________________________________alt2" localSheetId="2">[1]!____________________p1</definedName>
    <definedName name="____________________________________alt2" localSheetId="3">[1]!____________________p1</definedName>
    <definedName name="____________________________________alt2" localSheetId="4">[1]!____________________p1</definedName>
    <definedName name="____________________________________alt2" localSheetId="5">[1]!____________________p1</definedName>
    <definedName name="____________________________________alt2" localSheetId="6">[1]!____________________p1</definedName>
    <definedName name="____________________________________alt2" localSheetId="7">[1]!____________________p1</definedName>
    <definedName name="____________________________________alt2">[1]!____________________p1</definedName>
    <definedName name="____________________________________Brz1">[2]Feriados!$B$4:$B$14</definedName>
    <definedName name="____________________________________Brz2">[2]Feriados!$B$17:$B$24</definedName>
    <definedName name="____________________________________PAG1" localSheetId="2">#REF!</definedName>
    <definedName name="____________________________________PAG1" localSheetId="3">#REF!</definedName>
    <definedName name="____________________________________PAG1" localSheetId="4">#REF!</definedName>
    <definedName name="____________________________________PAG1" localSheetId="5">#REF!</definedName>
    <definedName name="____________________________________PAG1" localSheetId="6">#REF!</definedName>
    <definedName name="____________________________________PAG1" localSheetId="7">#REF!</definedName>
    <definedName name="____________________________________PAG1">#REF!</definedName>
    <definedName name="____________________________________PAG10" localSheetId="2">#REF!</definedName>
    <definedName name="____________________________________PAG10" localSheetId="3">#REF!</definedName>
    <definedName name="____________________________________PAG10" localSheetId="4">#REF!</definedName>
    <definedName name="____________________________________PAG10" localSheetId="5">#REF!</definedName>
    <definedName name="____________________________________PAG10" localSheetId="6">#REF!</definedName>
    <definedName name="____________________________________PAG10" localSheetId="7">#REF!</definedName>
    <definedName name="____________________________________PAG10">#REF!</definedName>
    <definedName name="____________________________________PAG11" localSheetId="2">#REF!</definedName>
    <definedName name="____________________________________PAG11" localSheetId="3">#REF!</definedName>
    <definedName name="____________________________________PAG11" localSheetId="4">#REF!</definedName>
    <definedName name="____________________________________PAG11" localSheetId="5">#REF!</definedName>
    <definedName name="____________________________________PAG11" localSheetId="6">#REF!</definedName>
    <definedName name="____________________________________PAG11" localSheetId="7">#REF!</definedName>
    <definedName name="____________________________________PAG11">#REF!</definedName>
    <definedName name="____________________________________PAG12" localSheetId="2">#REF!</definedName>
    <definedName name="____________________________________PAG12" localSheetId="3">#REF!</definedName>
    <definedName name="____________________________________PAG12" localSheetId="4">#REF!</definedName>
    <definedName name="____________________________________PAG12" localSheetId="5">#REF!</definedName>
    <definedName name="____________________________________PAG12" localSheetId="6">#REF!</definedName>
    <definedName name="____________________________________PAG12" localSheetId="7">#REF!</definedName>
    <definedName name="____________________________________PAG12">#REF!</definedName>
    <definedName name="____________________________________PAG2" localSheetId="2">#REF!</definedName>
    <definedName name="____________________________________PAG2" localSheetId="3">#REF!</definedName>
    <definedName name="____________________________________PAG2" localSheetId="4">#REF!</definedName>
    <definedName name="____________________________________PAG2" localSheetId="5">#REF!</definedName>
    <definedName name="____________________________________PAG2" localSheetId="6">#REF!</definedName>
    <definedName name="____________________________________PAG2" localSheetId="7">#REF!</definedName>
    <definedName name="____________________________________PAG2">#REF!</definedName>
    <definedName name="____________________________________PAG3" localSheetId="2">#REF!</definedName>
    <definedName name="____________________________________PAG3" localSheetId="3">#REF!</definedName>
    <definedName name="____________________________________PAG3" localSheetId="4">#REF!</definedName>
    <definedName name="____________________________________PAG3" localSheetId="5">#REF!</definedName>
    <definedName name="____________________________________PAG3" localSheetId="6">#REF!</definedName>
    <definedName name="____________________________________PAG3" localSheetId="7">#REF!</definedName>
    <definedName name="____________________________________PAG3">#REF!</definedName>
    <definedName name="____________________________________PAG4" localSheetId="2">#REF!</definedName>
    <definedName name="____________________________________PAG4" localSheetId="3">#REF!</definedName>
    <definedName name="____________________________________PAG4" localSheetId="4">#REF!</definedName>
    <definedName name="____________________________________PAG4" localSheetId="5">#REF!</definedName>
    <definedName name="____________________________________PAG4" localSheetId="6">#REF!</definedName>
    <definedName name="____________________________________PAG4" localSheetId="7">#REF!</definedName>
    <definedName name="____________________________________PAG4">#REF!</definedName>
    <definedName name="____________________________________PAG5" localSheetId="2">#REF!</definedName>
    <definedName name="____________________________________PAG5" localSheetId="3">#REF!</definedName>
    <definedName name="____________________________________PAG5" localSheetId="4">#REF!</definedName>
    <definedName name="____________________________________PAG5" localSheetId="5">#REF!</definedName>
    <definedName name="____________________________________PAG5" localSheetId="6">#REF!</definedName>
    <definedName name="____________________________________PAG5" localSheetId="7">#REF!</definedName>
    <definedName name="____________________________________PAG5">#REF!</definedName>
    <definedName name="____________________________________PAG6" localSheetId="2">#REF!</definedName>
    <definedName name="____________________________________PAG6" localSheetId="3">#REF!</definedName>
    <definedName name="____________________________________PAG6" localSheetId="4">#REF!</definedName>
    <definedName name="____________________________________PAG6" localSheetId="5">#REF!</definedName>
    <definedName name="____________________________________PAG6" localSheetId="6">#REF!</definedName>
    <definedName name="____________________________________PAG6" localSheetId="7">#REF!</definedName>
    <definedName name="____________________________________PAG6">#REF!</definedName>
    <definedName name="____________________________________PAG7" localSheetId="2">#REF!</definedName>
    <definedName name="____________________________________PAG7" localSheetId="3">#REF!</definedName>
    <definedName name="____________________________________PAG7" localSheetId="4">#REF!</definedName>
    <definedName name="____________________________________PAG7" localSheetId="5">#REF!</definedName>
    <definedName name="____________________________________PAG7" localSheetId="6">#REF!</definedName>
    <definedName name="____________________________________PAG7" localSheetId="7">#REF!</definedName>
    <definedName name="____________________________________PAG7">#REF!</definedName>
    <definedName name="____________________________________PAG8" localSheetId="2">#REF!</definedName>
    <definedName name="____________________________________PAG8" localSheetId="3">#REF!</definedName>
    <definedName name="____________________________________PAG8" localSheetId="4">#REF!</definedName>
    <definedName name="____________________________________PAG8" localSheetId="5">#REF!</definedName>
    <definedName name="____________________________________PAG8" localSheetId="6">#REF!</definedName>
    <definedName name="____________________________________PAG8" localSheetId="7">#REF!</definedName>
    <definedName name="____________________________________PAG8">#REF!</definedName>
    <definedName name="____________________________________PAG9" localSheetId="2">#REF!</definedName>
    <definedName name="____________________________________PAG9" localSheetId="3">#REF!</definedName>
    <definedName name="____________________________________PAG9" localSheetId="4">#REF!</definedName>
    <definedName name="____________________________________PAG9" localSheetId="5">#REF!</definedName>
    <definedName name="____________________________________PAG9" localSheetId="6">#REF!</definedName>
    <definedName name="____________________________________PAG9" localSheetId="7">#REF!</definedName>
    <definedName name="____________________________________PAG9">#REF!</definedName>
    <definedName name="____________________________________R" localSheetId="2">[1]!____________________p1</definedName>
    <definedName name="____________________________________R" localSheetId="3">[1]!____________________p1</definedName>
    <definedName name="____________________________________R" localSheetId="4">[1]!____________________p1</definedName>
    <definedName name="____________________________________R" localSheetId="5">[1]!____________________p1</definedName>
    <definedName name="____________________________________R" localSheetId="6">[1]!____________________p1</definedName>
    <definedName name="____________________________________R" localSheetId="7">[1]!____________________p1</definedName>
    <definedName name="____________________________________R">[1]!____________________p1</definedName>
    <definedName name="____________________________________rr2" localSheetId="2">[1]!____________________p1</definedName>
    <definedName name="____________________________________rr2" localSheetId="3">[1]!____________________p1</definedName>
    <definedName name="____________________________________rr2" localSheetId="4">[1]!____________________p1</definedName>
    <definedName name="____________________________________rr2" localSheetId="5">[1]!____________________p1</definedName>
    <definedName name="____________________________________rr2" localSheetId="6">[1]!____________________p1</definedName>
    <definedName name="____________________________________rr2" localSheetId="7">[1]!____________________p1</definedName>
    <definedName name="____________________________________rr2">[1]!____________________p1</definedName>
    <definedName name="____________________________________SHR1" localSheetId="2">#REF!</definedName>
    <definedName name="____________________________________SHR1" localSheetId="3">#REF!</definedName>
    <definedName name="____________________________________SHR1" localSheetId="4">#REF!</definedName>
    <definedName name="____________________________________SHR1" localSheetId="5">#REF!</definedName>
    <definedName name="____________________________________SHR1" localSheetId="6">#REF!</definedName>
    <definedName name="____________________________________SHR1" localSheetId="7">#REF!</definedName>
    <definedName name="____________________________________SHR1">#REF!</definedName>
    <definedName name="____________________________________SHR2" localSheetId="2">#REF!</definedName>
    <definedName name="____________________________________SHR2" localSheetId="3">#REF!</definedName>
    <definedName name="____________________________________SHR2" localSheetId="4">#REF!</definedName>
    <definedName name="____________________________________SHR2" localSheetId="5">#REF!</definedName>
    <definedName name="____________________________________SHR2" localSheetId="6">#REF!</definedName>
    <definedName name="____________________________________SHR2" localSheetId="7">#REF!</definedName>
    <definedName name="____________________________________SHR2">#REF!</definedName>
    <definedName name="___________________________________alt2" localSheetId="2">[1]!____p1</definedName>
    <definedName name="___________________________________alt2" localSheetId="3">[1]!____p1</definedName>
    <definedName name="___________________________________alt2" localSheetId="4">[1]!____p1</definedName>
    <definedName name="___________________________________alt2" localSheetId="5">[1]!____p1</definedName>
    <definedName name="___________________________________alt2" localSheetId="6">[1]!____p1</definedName>
    <definedName name="___________________________________alt2" localSheetId="7">[1]!____p1</definedName>
    <definedName name="___________________________________alt2">[1]!____p1</definedName>
    <definedName name="___________________________________Brz1">[2]Feriados!$B$4:$B$14</definedName>
    <definedName name="___________________________________Brz2">[2]Feriados!$B$17:$B$24</definedName>
    <definedName name="___________________________________PAG1" localSheetId="2">#REF!</definedName>
    <definedName name="___________________________________PAG1" localSheetId="3">#REF!</definedName>
    <definedName name="___________________________________PAG1" localSheetId="4">#REF!</definedName>
    <definedName name="___________________________________PAG1" localSheetId="5">#REF!</definedName>
    <definedName name="___________________________________PAG1" localSheetId="6">#REF!</definedName>
    <definedName name="___________________________________PAG1" localSheetId="7">#REF!</definedName>
    <definedName name="___________________________________PAG1">#REF!</definedName>
    <definedName name="___________________________________PAG10" localSheetId="2">#REF!</definedName>
    <definedName name="___________________________________PAG10" localSheetId="3">#REF!</definedName>
    <definedName name="___________________________________PAG10" localSheetId="4">#REF!</definedName>
    <definedName name="___________________________________PAG10" localSheetId="5">#REF!</definedName>
    <definedName name="___________________________________PAG10" localSheetId="6">#REF!</definedName>
    <definedName name="___________________________________PAG10" localSheetId="7">#REF!</definedName>
    <definedName name="___________________________________PAG10">#REF!</definedName>
    <definedName name="___________________________________PAG11" localSheetId="2">#REF!</definedName>
    <definedName name="___________________________________PAG11" localSheetId="3">#REF!</definedName>
    <definedName name="___________________________________PAG11" localSheetId="4">#REF!</definedName>
    <definedName name="___________________________________PAG11" localSheetId="5">#REF!</definedName>
    <definedName name="___________________________________PAG11" localSheetId="6">#REF!</definedName>
    <definedName name="___________________________________PAG11" localSheetId="7">#REF!</definedName>
    <definedName name="___________________________________PAG11">#REF!</definedName>
    <definedName name="___________________________________PAG12" localSheetId="2">#REF!</definedName>
    <definedName name="___________________________________PAG12" localSheetId="3">#REF!</definedName>
    <definedName name="___________________________________PAG12" localSheetId="4">#REF!</definedName>
    <definedName name="___________________________________PAG12" localSheetId="5">#REF!</definedName>
    <definedName name="___________________________________PAG12" localSheetId="6">#REF!</definedName>
    <definedName name="___________________________________PAG12" localSheetId="7">#REF!</definedName>
    <definedName name="___________________________________PAG12">#REF!</definedName>
    <definedName name="___________________________________PAG2" localSheetId="2">#REF!</definedName>
    <definedName name="___________________________________PAG2" localSheetId="3">#REF!</definedName>
    <definedName name="___________________________________PAG2" localSheetId="4">#REF!</definedName>
    <definedName name="___________________________________PAG2" localSheetId="5">#REF!</definedName>
    <definedName name="___________________________________PAG2" localSheetId="6">#REF!</definedName>
    <definedName name="___________________________________PAG2" localSheetId="7">#REF!</definedName>
    <definedName name="___________________________________PAG2">#REF!</definedName>
    <definedName name="___________________________________PAG3" localSheetId="2">#REF!</definedName>
    <definedName name="___________________________________PAG3" localSheetId="3">#REF!</definedName>
    <definedName name="___________________________________PAG3" localSheetId="4">#REF!</definedName>
    <definedName name="___________________________________PAG3" localSheetId="5">#REF!</definedName>
    <definedName name="___________________________________PAG3" localSheetId="6">#REF!</definedName>
    <definedName name="___________________________________PAG3" localSheetId="7">#REF!</definedName>
    <definedName name="___________________________________PAG3">#REF!</definedName>
    <definedName name="___________________________________PAG4" localSheetId="2">#REF!</definedName>
    <definedName name="___________________________________PAG4" localSheetId="3">#REF!</definedName>
    <definedName name="___________________________________PAG4" localSheetId="4">#REF!</definedName>
    <definedName name="___________________________________PAG4" localSheetId="5">#REF!</definedName>
    <definedName name="___________________________________PAG4" localSheetId="6">#REF!</definedName>
    <definedName name="___________________________________PAG4" localSheetId="7">#REF!</definedName>
    <definedName name="___________________________________PAG4">#REF!</definedName>
    <definedName name="___________________________________PAG5" localSheetId="2">#REF!</definedName>
    <definedName name="___________________________________PAG5" localSheetId="3">#REF!</definedName>
    <definedName name="___________________________________PAG5" localSheetId="4">#REF!</definedName>
    <definedName name="___________________________________PAG5" localSheetId="5">#REF!</definedName>
    <definedName name="___________________________________PAG5" localSheetId="6">#REF!</definedName>
    <definedName name="___________________________________PAG5" localSheetId="7">#REF!</definedName>
    <definedName name="___________________________________PAG5">#REF!</definedName>
    <definedName name="___________________________________PAG6" localSheetId="2">#REF!</definedName>
    <definedName name="___________________________________PAG6" localSheetId="3">#REF!</definedName>
    <definedName name="___________________________________PAG6" localSheetId="4">#REF!</definedName>
    <definedName name="___________________________________PAG6" localSheetId="5">#REF!</definedName>
    <definedName name="___________________________________PAG6" localSheetId="6">#REF!</definedName>
    <definedName name="___________________________________PAG6" localSheetId="7">#REF!</definedName>
    <definedName name="___________________________________PAG6">#REF!</definedName>
    <definedName name="___________________________________PAG7" localSheetId="2">#REF!</definedName>
    <definedName name="___________________________________PAG7" localSheetId="3">#REF!</definedName>
    <definedName name="___________________________________PAG7" localSheetId="4">#REF!</definedName>
    <definedName name="___________________________________PAG7" localSheetId="5">#REF!</definedName>
    <definedName name="___________________________________PAG7" localSheetId="6">#REF!</definedName>
    <definedName name="___________________________________PAG7" localSheetId="7">#REF!</definedName>
    <definedName name="___________________________________PAG7">#REF!</definedName>
    <definedName name="___________________________________PAG8" localSheetId="2">#REF!</definedName>
    <definedName name="___________________________________PAG8" localSheetId="3">#REF!</definedName>
    <definedName name="___________________________________PAG8" localSheetId="4">#REF!</definedName>
    <definedName name="___________________________________PAG8" localSheetId="5">#REF!</definedName>
    <definedName name="___________________________________PAG8" localSheetId="6">#REF!</definedName>
    <definedName name="___________________________________PAG8" localSheetId="7">#REF!</definedName>
    <definedName name="___________________________________PAG8">#REF!</definedName>
    <definedName name="___________________________________PAG9" localSheetId="2">#REF!</definedName>
    <definedName name="___________________________________PAG9" localSheetId="3">#REF!</definedName>
    <definedName name="___________________________________PAG9" localSheetId="4">#REF!</definedName>
    <definedName name="___________________________________PAG9" localSheetId="5">#REF!</definedName>
    <definedName name="___________________________________PAG9" localSheetId="6">#REF!</definedName>
    <definedName name="___________________________________PAG9" localSheetId="7">#REF!</definedName>
    <definedName name="___________________________________PAG9">#REF!</definedName>
    <definedName name="___________________________________R" localSheetId="2">[1]!____p1</definedName>
    <definedName name="___________________________________R" localSheetId="3">[1]!____p1</definedName>
    <definedName name="___________________________________R" localSheetId="4">[1]!____p1</definedName>
    <definedName name="___________________________________R" localSheetId="5">[1]!____p1</definedName>
    <definedName name="___________________________________R" localSheetId="6">[1]!____p1</definedName>
    <definedName name="___________________________________R" localSheetId="7">[1]!____p1</definedName>
    <definedName name="___________________________________R">[1]!____p1</definedName>
    <definedName name="___________________________________rr2" localSheetId="2">[1]!____p1</definedName>
    <definedName name="___________________________________rr2" localSheetId="3">[1]!____p1</definedName>
    <definedName name="___________________________________rr2" localSheetId="4">[1]!____p1</definedName>
    <definedName name="___________________________________rr2" localSheetId="5">[1]!____p1</definedName>
    <definedName name="___________________________________rr2" localSheetId="6">[1]!____p1</definedName>
    <definedName name="___________________________________rr2" localSheetId="7">[1]!____p1</definedName>
    <definedName name="___________________________________rr2">[1]!____p1</definedName>
    <definedName name="___________________________________SHR1" localSheetId="2">#REF!</definedName>
    <definedName name="___________________________________SHR1" localSheetId="3">#REF!</definedName>
    <definedName name="___________________________________SHR1" localSheetId="4">#REF!</definedName>
    <definedName name="___________________________________SHR1" localSheetId="5">#REF!</definedName>
    <definedName name="___________________________________SHR1" localSheetId="6">#REF!</definedName>
    <definedName name="___________________________________SHR1" localSheetId="7">#REF!</definedName>
    <definedName name="___________________________________SHR1">#REF!</definedName>
    <definedName name="___________________________________SHR2" localSheetId="2">#REF!</definedName>
    <definedName name="___________________________________SHR2" localSheetId="3">#REF!</definedName>
    <definedName name="___________________________________SHR2" localSheetId="4">#REF!</definedName>
    <definedName name="___________________________________SHR2" localSheetId="5">#REF!</definedName>
    <definedName name="___________________________________SHR2" localSheetId="6">#REF!</definedName>
    <definedName name="___________________________________SHR2" localSheetId="7">#REF!</definedName>
    <definedName name="___________________________________SHR2">#REF!</definedName>
    <definedName name="__________________________________alt2" localSheetId="2">[1]!__p1</definedName>
    <definedName name="__________________________________alt2" localSheetId="3">[1]!__p1</definedName>
    <definedName name="__________________________________alt2" localSheetId="4">[1]!__p1</definedName>
    <definedName name="__________________________________alt2" localSheetId="5">[1]!__p1</definedName>
    <definedName name="__________________________________alt2" localSheetId="6">[1]!__p1</definedName>
    <definedName name="__________________________________alt2" localSheetId="7">[1]!__p1</definedName>
    <definedName name="__________________________________alt2">[1]!__p1</definedName>
    <definedName name="__________________________________Brz1">[2]Feriados!$B$4:$B$14</definedName>
    <definedName name="__________________________________Brz2">[2]Feriados!$B$17:$B$24</definedName>
    <definedName name="__________________________________PAG1" localSheetId="2">#REF!</definedName>
    <definedName name="__________________________________PAG1" localSheetId="3">#REF!</definedName>
    <definedName name="__________________________________PAG1" localSheetId="4">#REF!</definedName>
    <definedName name="__________________________________PAG1" localSheetId="5">#REF!</definedName>
    <definedName name="__________________________________PAG1" localSheetId="6">#REF!</definedName>
    <definedName name="__________________________________PAG1" localSheetId="7">#REF!</definedName>
    <definedName name="__________________________________PAG1">#REF!</definedName>
    <definedName name="__________________________________PAG10" localSheetId="2">#REF!</definedName>
    <definedName name="__________________________________PAG10" localSheetId="3">#REF!</definedName>
    <definedName name="__________________________________PAG10" localSheetId="4">#REF!</definedName>
    <definedName name="__________________________________PAG10" localSheetId="5">#REF!</definedName>
    <definedName name="__________________________________PAG10" localSheetId="6">#REF!</definedName>
    <definedName name="__________________________________PAG10" localSheetId="7">#REF!</definedName>
    <definedName name="__________________________________PAG10">#REF!</definedName>
    <definedName name="__________________________________PAG11" localSheetId="2">#REF!</definedName>
    <definedName name="__________________________________PAG11" localSheetId="3">#REF!</definedName>
    <definedName name="__________________________________PAG11" localSheetId="4">#REF!</definedName>
    <definedName name="__________________________________PAG11" localSheetId="5">#REF!</definedName>
    <definedName name="__________________________________PAG11" localSheetId="6">#REF!</definedName>
    <definedName name="__________________________________PAG11" localSheetId="7">#REF!</definedName>
    <definedName name="__________________________________PAG11">#REF!</definedName>
    <definedName name="__________________________________PAG12" localSheetId="2">#REF!</definedName>
    <definedName name="__________________________________PAG12" localSheetId="3">#REF!</definedName>
    <definedName name="__________________________________PAG12" localSheetId="4">#REF!</definedName>
    <definedName name="__________________________________PAG12" localSheetId="5">#REF!</definedName>
    <definedName name="__________________________________PAG12" localSheetId="6">#REF!</definedName>
    <definedName name="__________________________________PAG12" localSheetId="7">#REF!</definedName>
    <definedName name="__________________________________PAG12">#REF!</definedName>
    <definedName name="__________________________________PAG2" localSheetId="2">#REF!</definedName>
    <definedName name="__________________________________PAG2" localSheetId="3">#REF!</definedName>
    <definedName name="__________________________________PAG2" localSheetId="4">#REF!</definedName>
    <definedName name="__________________________________PAG2" localSheetId="5">#REF!</definedName>
    <definedName name="__________________________________PAG2" localSheetId="6">#REF!</definedName>
    <definedName name="__________________________________PAG2" localSheetId="7">#REF!</definedName>
    <definedName name="__________________________________PAG2">#REF!</definedName>
    <definedName name="__________________________________PAG3" localSheetId="2">#REF!</definedName>
    <definedName name="__________________________________PAG3" localSheetId="3">#REF!</definedName>
    <definedName name="__________________________________PAG3" localSheetId="4">#REF!</definedName>
    <definedName name="__________________________________PAG3" localSheetId="5">#REF!</definedName>
    <definedName name="__________________________________PAG3" localSheetId="6">#REF!</definedName>
    <definedName name="__________________________________PAG3" localSheetId="7">#REF!</definedName>
    <definedName name="__________________________________PAG3">#REF!</definedName>
    <definedName name="__________________________________PAG4" localSheetId="2">#REF!</definedName>
    <definedName name="__________________________________PAG4" localSheetId="3">#REF!</definedName>
    <definedName name="__________________________________PAG4" localSheetId="4">#REF!</definedName>
    <definedName name="__________________________________PAG4" localSheetId="5">#REF!</definedName>
    <definedName name="__________________________________PAG4" localSheetId="6">#REF!</definedName>
    <definedName name="__________________________________PAG4" localSheetId="7">#REF!</definedName>
    <definedName name="__________________________________PAG4">#REF!</definedName>
    <definedName name="__________________________________PAG5" localSheetId="2">#REF!</definedName>
    <definedName name="__________________________________PAG5" localSheetId="3">#REF!</definedName>
    <definedName name="__________________________________PAG5" localSheetId="4">#REF!</definedName>
    <definedName name="__________________________________PAG5" localSheetId="5">#REF!</definedName>
    <definedName name="__________________________________PAG5" localSheetId="6">#REF!</definedName>
    <definedName name="__________________________________PAG5" localSheetId="7">#REF!</definedName>
    <definedName name="__________________________________PAG5">#REF!</definedName>
    <definedName name="__________________________________PAG6" localSheetId="2">#REF!</definedName>
    <definedName name="__________________________________PAG6" localSheetId="3">#REF!</definedName>
    <definedName name="__________________________________PAG6" localSheetId="4">#REF!</definedName>
    <definedName name="__________________________________PAG6" localSheetId="5">#REF!</definedName>
    <definedName name="__________________________________PAG6" localSheetId="6">#REF!</definedName>
    <definedName name="__________________________________PAG6" localSheetId="7">#REF!</definedName>
    <definedName name="__________________________________PAG6">#REF!</definedName>
    <definedName name="__________________________________PAG7" localSheetId="2">#REF!</definedName>
    <definedName name="__________________________________PAG7" localSheetId="3">#REF!</definedName>
    <definedName name="__________________________________PAG7" localSheetId="4">#REF!</definedName>
    <definedName name="__________________________________PAG7" localSheetId="5">#REF!</definedName>
    <definedName name="__________________________________PAG7" localSheetId="6">#REF!</definedName>
    <definedName name="__________________________________PAG7" localSheetId="7">#REF!</definedName>
    <definedName name="__________________________________PAG7">#REF!</definedName>
    <definedName name="__________________________________PAG8" localSheetId="2">#REF!</definedName>
    <definedName name="__________________________________PAG8" localSheetId="3">#REF!</definedName>
    <definedName name="__________________________________PAG8" localSheetId="4">#REF!</definedName>
    <definedName name="__________________________________PAG8" localSheetId="5">#REF!</definedName>
    <definedName name="__________________________________PAG8" localSheetId="6">#REF!</definedName>
    <definedName name="__________________________________PAG8" localSheetId="7">#REF!</definedName>
    <definedName name="__________________________________PAG8">#REF!</definedName>
    <definedName name="__________________________________PAG9" localSheetId="2">#REF!</definedName>
    <definedName name="__________________________________PAG9" localSheetId="3">#REF!</definedName>
    <definedName name="__________________________________PAG9" localSheetId="4">#REF!</definedName>
    <definedName name="__________________________________PAG9" localSheetId="5">#REF!</definedName>
    <definedName name="__________________________________PAG9" localSheetId="6">#REF!</definedName>
    <definedName name="__________________________________PAG9" localSheetId="7">#REF!</definedName>
    <definedName name="__________________________________PAG9">#REF!</definedName>
    <definedName name="__________________________________R" localSheetId="2">[1]!__p1</definedName>
    <definedName name="__________________________________R" localSheetId="3">[1]!__p1</definedName>
    <definedName name="__________________________________R" localSheetId="4">[1]!__p1</definedName>
    <definedName name="__________________________________R" localSheetId="5">[1]!__p1</definedName>
    <definedName name="__________________________________R" localSheetId="6">[1]!__p1</definedName>
    <definedName name="__________________________________R" localSheetId="7">[1]!__p1</definedName>
    <definedName name="__________________________________R">[1]!__p1</definedName>
    <definedName name="__________________________________rr2" localSheetId="2">[1]!__p1</definedName>
    <definedName name="__________________________________rr2" localSheetId="3">[1]!__p1</definedName>
    <definedName name="__________________________________rr2" localSheetId="4">[1]!__p1</definedName>
    <definedName name="__________________________________rr2" localSheetId="5">[1]!__p1</definedName>
    <definedName name="__________________________________rr2" localSheetId="6">[1]!__p1</definedName>
    <definedName name="__________________________________rr2" localSheetId="7">[1]!__p1</definedName>
    <definedName name="__________________________________rr2">[1]!__p1</definedName>
    <definedName name="__________________________________SHR1" localSheetId="2">#REF!</definedName>
    <definedName name="__________________________________SHR1" localSheetId="3">#REF!</definedName>
    <definedName name="__________________________________SHR1" localSheetId="4">#REF!</definedName>
    <definedName name="__________________________________SHR1" localSheetId="5">#REF!</definedName>
    <definedName name="__________________________________SHR1" localSheetId="6">#REF!</definedName>
    <definedName name="__________________________________SHR1" localSheetId="7">#REF!</definedName>
    <definedName name="__________________________________SHR1">#REF!</definedName>
    <definedName name="__________________________________SHR2" localSheetId="2">#REF!</definedName>
    <definedName name="__________________________________SHR2" localSheetId="3">#REF!</definedName>
    <definedName name="__________________________________SHR2" localSheetId="4">#REF!</definedName>
    <definedName name="__________________________________SHR2" localSheetId="5">#REF!</definedName>
    <definedName name="__________________________________SHR2" localSheetId="6">#REF!</definedName>
    <definedName name="__________________________________SHR2" localSheetId="7">#REF!</definedName>
    <definedName name="__________________________________SHR2">#REF!</definedName>
    <definedName name="_________________________________alt2" localSheetId="2">[1]!______________________p1</definedName>
    <definedName name="_________________________________alt2" localSheetId="3">[1]!______________________p1</definedName>
    <definedName name="_________________________________alt2" localSheetId="4">[1]!______________________p1</definedName>
    <definedName name="_________________________________alt2" localSheetId="5">[1]!______________________p1</definedName>
    <definedName name="_________________________________alt2" localSheetId="6">[1]!______________________p1</definedName>
    <definedName name="_________________________________alt2" localSheetId="7">[1]!______________________p1</definedName>
    <definedName name="_________________________________alt2">[1]!______________________p1</definedName>
    <definedName name="_________________________________Brz1">[2]Feriados!$B$4:$B$14</definedName>
    <definedName name="_________________________________Brz2">[2]Feriados!$B$17:$B$24</definedName>
    <definedName name="_________________________________PAG1" localSheetId="2">#REF!</definedName>
    <definedName name="_________________________________PAG1" localSheetId="3">#REF!</definedName>
    <definedName name="_________________________________PAG1" localSheetId="4">#REF!</definedName>
    <definedName name="_________________________________PAG1" localSheetId="5">#REF!</definedName>
    <definedName name="_________________________________PAG1" localSheetId="6">#REF!</definedName>
    <definedName name="_________________________________PAG1" localSheetId="7">#REF!</definedName>
    <definedName name="_________________________________PAG1">#REF!</definedName>
    <definedName name="_________________________________PAG10" localSheetId="2">#REF!</definedName>
    <definedName name="_________________________________PAG10" localSheetId="3">#REF!</definedName>
    <definedName name="_________________________________PAG10" localSheetId="4">#REF!</definedName>
    <definedName name="_________________________________PAG10" localSheetId="5">#REF!</definedName>
    <definedName name="_________________________________PAG10" localSheetId="6">#REF!</definedName>
    <definedName name="_________________________________PAG10" localSheetId="7">#REF!</definedName>
    <definedName name="_________________________________PAG10">#REF!</definedName>
    <definedName name="_________________________________PAG11" localSheetId="2">#REF!</definedName>
    <definedName name="_________________________________PAG11" localSheetId="3">#REF!</definedName>
    <definedName name="_________________________________PAG11" localSheetId="4">#REF!</definedName>
    <definedName name="_________________________________PAG11" localSheetId="5">#REF!</definedName>
    <definedName name="_________________________________PAG11" localSheetId="6">#REF!</definedName>
    <definedName name="_________________________________PAG11" localSheetId="7">#REF!</definedName>
    <definedName name="_________________________________PAG11">#REF!</definedName>
    <definedName name="_________________________________PAG12" localSheetId="2">#REF!</definedName>
    <definedName name="_________________________________PAG12" localSheetId="3">#REF!</definedName>
    <definedName name="_________________________________PAG12" localSheetId="4">#REF!</definedName>
    <definedName name="_________________________________PAG12" localSheetId="5">#REF!</definedName>
    <definedName name="_________________________________PAG12" localSheetId="6">#REF!</definedName>
    <definedName name="_________________________________PAG12" localSheetId="7">#REF!</definedName>
    <definedName name="_________________________________PAG12">#REF!</definedName>
    <definedName name="_________________________________PAG2" localSheetId="2">#REF!</definedName>
    <definedName name="_________________________________PAG2" localSheetId="3">#REF!</definedName>
    <definedName name="_________________________________PAG2" localSheetId="4">#REF!</definedName>
    <definedName name="_________________________________PAG2" localSheetId="5">#REF!</definedName>
    <definedName name="_________________________________PAG2" localSheetId="6">#REF!</definedName>
    <definedName name="_________________________________PAG2" localSheetId="7">#REF!</definedName>
    <definedName name="_________________________________PAG2">#REF!</definedName>
    <definedName name="_________________________________PAG3" localSheetId="2">#REF!</definedName>
    <definedName name="_________________________________PAG3" localSheetId="3">#REF!</definedName>
    <definedName name="_________________________________PAG3" localSheetId="4">#REF!</definedName>
    <definedName name="_________________________________PAG3" localSheetId="5">#REF!</definedName>
    <definedName name="_________________________________PAG3" localSheetId="6">#REF!</definedName>
    <definedName name="_________________________________PAG3" localSheetId="7">#REF!</definedName>
    <definedName name="_________________________________PAG3">#REF!</definedName>
    <definedName name="_________________________________PAG4" localSheetId="2">#REF!</definedName>
    <definedName name="_________________________________PAG4" localSheetId="3">#REF!</definedName>
    <definedName name="_________________________________PAG4" localSheetId="4">#REF!</definedName>
    <definedName name="_________________________________PAG4" localSheetId="5">#REF!</definedName>
    <definedName name="_________________________________PAG4" localSheetId="6">#REF!</definedName>
    <definedName name="_________________________________PAG4" localSheetId="7">#REF!</definedName>
    <definedName name="_________________________________PAG4">#REF!</definedName>
    <definedName name="_________________________________PAG5" localSheetId="2">#REF!</definedName>
    <definedName name="_________________________________PAG5" localSheetId="3">#REF!</definedName>
    <definedName name="_________________________________PAG5" localSheetId="4">#REF!</definedName>
    <definedName name="_________________________________PAG5" localSheetId="5">#REF!</definedName>
    <definedName name="_________________________________PAG5" localSheetId="6">#REF!</definedName>
    <definedName name="_________________________________PAG5" localSheetId="7">#REF!</definedName>
    <definedName name="_________________________________PAG5">#REF!</definedName>
    <definedName name="_________________________________PAG6" localSheetId="2">#REF!</definedName>
    <definedName name="_________________________________PAG6" localSheetId="3">#REF!</definedName>
    <definedName name="_________________________________PAG6" localSheetId="4">#REF!</definedName>
    <definedName name="_________________________________PAG6" localSheetId="5">#REF!</definedName>
    <definedName name="_________________________________PAG6" localSheetId="6">#REF!</definedName>
    <definedName name="_________________________________PAG6" localSheetId="7">#REF!</definedName>
    <definedName name="_________________________________PAG6">#REF!</definedName>
    <definedName name="_________________________________PAG7" localSheetId="2">#REF!</definedName>
    <definedName name="_________________________________PAG7" localSheetId="3">#REF!</definedName>
    <definedName name="_________________________________PAG7" localSheetId="4">#REF!</definedName>
    <definedName name="_________________________________PAG7" localSheetId="5">#REF!</definedName>
    <definedName name="_________________________________PAG7" localSheetId="6">#REF!</definedName>
    <definedName name="_________________________________PAG7" localSheetId="7">#REF!</definedName>
    <definedName name="_________________________________PAG7">#REF!</definedName>
    <definedName name="_________________________________PAG8" localSheetId="2">#REF!</definedName>
    <definedName name="_________________________________PAG8" localSheetId="3">#REF!</definedName>
    <definedName name="_________________________________PAG8" localSheetId="4">#REF!</definedName>
    <definedName name="_________________________________PAG8" localSheetId="5">#REF!</definedName>
    <definedName name="_________________________________PAG8" localSheetId="6">#REF!</definedName>
    <definedName name="_________________________________PAG8" localSheetId="7">#REF!</definedName>
    <definedName name="_________________________________PAG8">#REF!</definedName>
    <definedName name="_________________________________PAG9" localSheetId="2">#REF!</definedName>
    <definedName name="_________________________________PAG9" localSheetId="3">#REF!</definedName>
    <definedName name="_________________________________PAG9" localSheetId="4">#REF!</definedName>
    <definedName name="_________________________________PAG9" localSheetId="5">#REF!</definedName>
    <definedName name="_________________________________PAG9" localSheetId="6">#REF!</definedName>
    <definedName name="_________________________________PAG9" localSheetId="7">#REF!</definedName>
    <definedName name="_________________________________PAG9">#REF!</definedName>
    <definedName name="_________________________________R" localSheetId="2">[1]!______________________p1</definedName>
    <definedName name="_________________________________R" localSheetId="3">[1]!______________________p1</definedName>
    <definedName name="_________________________________R" localSheetId="4">[1]!______________________p1</definedName>
    <definedName name="_________________________________R" localSheetId="5">[1]!______________________p1</definedName>
    <definedName name="_________________________________R" localSheetId="6">[1]!______________________p1</definedName>
    <definedName name="_________________________________R" localSheetId="7">[1]!______________________p1</definedName>
    <definedName name="_________________________________R">[1]!______________________p1</definedName>
    <definedName name="_________________________________rr2" localSheetId="2">[1]!______________________p1</definedName>
    <definedName name="_________________________________rr2" localSheetId="3">[1]!______________________p1</definedName>
    <definedName name="_________________________________rr2" localSheetId="4">[1]!______________________p1</definedName>
    <definedName name="_________________________________rr2" localSheetId="5">[1]!______________________p1</definedName>
    <definedName name="_________________________________rr2" localSheetId="6">[1]!______________________p1</definedName>
    <definedName name="_________________________________rr2" localSheetId="7">[1]!______________________p1</definedName>
    <definedName name="_________________________________rr2">[1]!______________________p1</definedName>
    <definedName name="_________________________________SHR1" localSheetId="2">#REF!</definedName>
    <definedName name="_________________________________SHR1" localSheetId="3">#REF!</definedName>
    <definedName name="_________________________________SHR1" localSheetId="4">#REF!</definedName>
    <definedName name="_________________________________SHR1" localSheetId="5">#REF!</definedName>
    <definedName name="_________________________________SHR1" localSheetId="6">#REF!</definedName>
    <definedName name="_________________________________SHR1" localSheetId="7">#REF!</definedName>
    <definedName name="_________________________________SHR1">#REF!</definedName>
    <definedName name="_________________________________SHR2" localSheetId="2">#REF!</definedName>
    <definedName name="_________________________________SHR2" localSheetId="3">#REF!</definedName>
    <definedName name="_________________________________SHR2" localSheetId="4">#REF!</definedName>
    <definedName name="_________________________________SHR2" localSheetId="5">#REF!</definedName>
    <definedName name="_________________________________SHR2" localSheetId="6">#REF!</definedName>
    <definedName name="_________________________________SHR2" localSheetId="7">#REF!</definedName>
    <definedName name="_________________________________SHR2">#REF!</definedName>
    <definedName name="________________________________alt2" localSheetId="2">[3]!________________________p1</definedName>
    <definedName name="________________________________alt2" localSheetId="3">[3]!________________________p1</definedName>
    <definedName name="________________________________alt2" localSheetId="4">[3]!________________________p1</definedName>
    <definedName name="________________________________alt2" localSheetId="5">[3]!________________________p1</definedName>
    <definedName name="________________________________alt2" localSheetId="6">[3]!________________________p1</definedName>
    <definedName name="________________________________alt2" localSheetId="7">[3]!________________________p1</definedName>
    <definedName name="________________________________alt2">[3]!________________________p1</definedName>
    <definedName name="________________________________Brz1">[2]Feriados!$B$4:$B$14</definedName>
    <definedName name="________________________________Brz2">[2]Feriados!$B$17:$B$24</definedName>
    <definedName name="________________________________PAG1" localSheetId="2">#REF!</definedName>
    <definedName name="________________________________PAG1" localSheetId="3">#REF!</definedName>
    <definedName name="________________________________PAG1" localSheetId="4">#REF!</definedName>
    <definedName name="________________________________PAG1" localSheetId="5">#REF!</definedName>
    <definedName name="________________________________PAG1" localSheetId="6">#REF!</definedName>
    <definedName name="________________________________PAG1" localSheetId="7">#REF!</definedName>
    <definedName name="________________________________PAG1">#REF!</definedName>
    <definedName name="________________________________PAG10" localSheetId="2">#REF!</definedName>
    <definedName name="________________________________PAG10" localSheetId="3">#REF!</definedName>
    <definedName name="________________________________PAG10" localSheetId="4">#REF!</definedName>
    <definedName name="________________________________PAG10" localSheetId="5">#REF!</definedName>
    <definedName name="________________________________PAG10" localSheetId="6">#REF!</definedName>
    <definedName name="________________________________PAG10" localSheetId="7">#REF!</definedName>
    <definedName name="________________________________PAG10">#REF!</definedName>
    <definedName name="________________________________PAG11" localSheetId="2">#REF!</definedName>
    <definedName name="________________________________PAG11" localSheetId="3">#REF!</definedName>
    <definedName name="________________________________PAG11" localSheetId="4">#REF!</definedName>
    <definedName name="________________________________PAG11" localSheetId="5">#REF!</definedName>
    <definedName name="________________________________PAG11" localSheetId="6">#REF!</definedName>
    <definedName name="________________________________PAG11" localSheetId="7">#REF!</definedName>
    <definedName name="________________________________PAG11">#REF!</definedName>
    <definedName name="________________________________PAG12" localSheetId="2">#REF!</definedName>
    <definedName name="________________________________PAG12" localSheetId="3">#REF!</definedName>
    <definedName name="________________________________PAG12" localSheetId="4">#REF!</definedName>
    <definedName name="________________________________PAG12" localSheetId="5">#REF!</definedName>
    <definedName name="________________________________PAG12" localSheetId="6">#REF!</definedName>
    <definedName name="________________________________PAG12" localSheetId="7">#REF!</definedName>
    <definedName name="________________________________PAG12">#REF!</definedName>
    <definedName name="________________________________PAG2" localSheetId="2">#REF!</definedName>
    <definedName name="________________________________PAG2" localSheetId="3">#REF!</definedName>
    <definedName name="________________________________PAG2" localSheetId="4">#REF!</definedName>
    <definedName name="________________________________PAG2" localSheetId="5">#REF!</definedName>
    <definedName name="________________________________PAG2" localSheetId="6">#REF!</definedName>
    <definedName name="________________________________PAG2" localSheetId="7">#REF!</definedName>
    <definedName name="________________________________PAG2">#REF!</definedName>
    <definedName name="________________________________PAG3" localSheetId="2">#REF!</definedName>
    <definedName name="________________________________PAG3" localSheetId="3">#REF!</definedName>
    <definedName name="________________________________PAG3" localSheetId="4">#REF!</definedName>
    <definedName name="________________________________PAG3" localSheetId="5">#REF!</definedName>
    <definedName name="________________________________PAG3" localSheetId="6">#REF!</definedName>
    <definedName name="________________________________PAG3" localSheetId="7">#REF!</definedName>
    <definedName name="________________________________PAG3">#REF!</definedName>
    <definedName name="________________________________PAG4" localSheetId="2">#REF!</definedName>
    <definedName name="________________________________PAG4" localSheetId="3">#REF!</definedName>
    <definedName name="________________________________PAG4" localSheetId="4">#REF!</definedName>
    <definedName name="________________________________PAG4" localSheetId="5">#REF!</definedName>
    <definedName name="________________________________PAG4" localSheetId="6">#REF!</definedName>
    <definedName name="________________________________PAG4" localSheetId="7">#REF!</definedName>
    <definedName name="________________________________PAG4">#REF!</definedName>
    <definedName name="________________________________PAG5" localSheetId="2">#REF!</definedName>
    <definedName name="________________________________PAG5" localSheetId="3">#REF!</definedName>
    <definedName name="________________________________PAG5" localSheetId="4">#REF!</definedName>
    <definedName name="________________________________PAG5" localSheetId="5">#REF!</definedName>
    <definedName name="________________________________PAG5" localSheetId="6">#REF!</definedName>
    <definedName name="________________________________PAG5" localSheetId="7">#REF!</definedName>
    <definedName name="________________________________PAG5">#REF!</definedName>
    <definedName name="________________________________PAG6" localSheetId="2">#REF!</definedName>
    <definedName name="________________________________PAG6" localSheetId="3">#REF!</definedName>
    <definedName name="________________________________PAG6" localSheetId="4">#REF!</definedName>
    <definedName name="________________________________PAG6" localSheetId="5">#REF!</definedName>
    <definedName name="________________________________PAG6" localSheetId="6">#REF!</definedName>
    <definedName name="________________________________PAG6" localSheetId="7">#REF!</definedName>
    <definedName name="________________________________PAG6">#REF!</definedName>
    <definedName name="________________________________PAG7" localSheetId="2">#REF!</definedName>
    <definedName name="________________________________PAG7" localSheetId="3">#REF!</definedName>
    <definedName name="________________________________PAG7" localSheetId="4">#REF!</definedName>
    <definedName name="________________________________PAG7" localSheetId="5">#REF!</definedName>
    <definedName name="________________________________PAG7" localSheetId="6">#REF!</definedName>
    <definedName name="________________________________PAG7" localSheetId="7">#REF!</definedName>
    <definedName name="________________________________PAG7">#REF!</definedName>
    <definedName name="________________________________PAG8" localSheetId="2">#REF!</definedName>
    <definedName name="________________________________PAG8" localSheetId="3">#REF!</definedName>
    <definedName name="________________________________PAG8" localSheetId="4">#REF!</definedName>
    <definedName name="________________________________PAG8" localSheetId="5">#REF!</definedName>
    <definedName name="________________________________PAG8" localSheetId="6">#REF!</definedName>
    <definedName name="________________________________PAG8" localSheetId="7">#REF!</definedName>
    <definedName name="________________________________PAG8">#REF!</definedName>
    <definedName name="________________________________PAG9" localSheetId="2">#REF!</definedName>
    <definedName name="________________________________PAG9" localSheetId="3">#REF!</definedName>
    <definedName name="________________________________PAG9" localSheetId="4">#REF!</definedName>
    <definedName name="________________________________PAG9" localSheetId="5">#REF!</definedName>
    <definedName name="________________________________PAG9" localSheetId="6">#REF!</definedName>
    <definedName name="________________________________PAG9" localSheetId="7">#REF!</definedName>
    <definedName name="________________________________PAG9">#REF!</definedName>
    <definedName name="________________________________R" localSheetId="2">[3]!________________________p1</definedName>
    <definedName name="________________________________R" localSheetId="3">[3]!________________________p1</definedName>
    <definedName name="________________________________R" localSheetId="4">[3]!________________________p1</definedName>
    <definedName name="________________________________R" localSheetId="5">[3]!________________________p1</definedName>
    <definedName name="________________________________R" localSheetId="6">[3]!________________________p1</definedName>
    <definedName name="________________________________R" localSheetId="7">[3]!________________________p1</definedName>
    <definedName name="________________________________R">[3]!________________________p1</definedName>
    <definedName name="________________________________rr2" localSheetId="2">[3]!________________________p1</definedName>
    <definedName name="________________________________rr2" localSheetId="3">[3]!________________________p1</definedName>
    <definedName name="________________________________rr2" localSheetId="4">[3]!________________________p1</definedName>
    <definedName name="________________________________rr2" localSheetId="5">[3]!________________________p1</definedName>
    <definedName name="________________________________rr2" localSheetId="6">[3]!________________________p1</definedName>
    <definedName name="________________________________rr2" localSheetId="7">[3]!________________________p1</definedName>
    <definedName name="________________________________rr2">[3]!________________________p1</definedName>
    <definedName name="________________________________SHR1" localSheetId="2">#REF!</definedName>
    <definedName name="________________________________SHR1" localSheetId="3">#REF!</definedName>
    <definedName name="________________________________SHR1" localSheetId="4">#REF!</definedName>
    <definedName name="________________________________SHR1" localSheetId="5">#REF!</definedName>
    <definedName name="________________________________SHR1" localSheetId="6">#REF!</definedName>
    <definedName name="________________________________SHR1" localSheetId="7">#REF!</definedName>
    <definedName name="________________________________SHR1">#REF!</definedName>
    <definedName name="________________________________SHR2" localSheetId="2">#REF!</definedName>
    <definedName name="________________________________SHR2" localSheetId="3">#REF!</definedName>
    <definedName name="________________________________SHR2" localSheetId="4">#REF!</definedName>
    <definedName name="________________________________SHR2" localSheetId="5">#REF!</definedName>
    <definedName name="________________________________SHR2" localSheetId="6">#REF!</definedName>
    <definedName name="________________________________SHR2" localSheetId="7">#REF!</definedName>
    <definedName name="________________________________SHR2">#REF!</definedName>
    <definedName name="_______________________________alt2" localSheetId="2">[3]!_______________________p1</definedName>
    <definedName name="_______________________________alt2" localSheetId="3">[3]!_______________________p1</definedName>
    <definedName name="_______________________________alt2" localSheetId="4">[3]!_______________________p1</definedName>
    <definedName name="_______________________________alt2" localSheetId="5">[3]!_______________________p1</definedName>
    <definedName name="_______________________________alt2" localSheetId="6">[3]!_______________________p1</definedName>
    <definedName name="_______________________________alt2" localSheetId="7">[3]!_______________________p1</definedName>
    <definedName name="_______________________________alt2">[3]!_______________________p1</definedName>
    <definedName name="_______________________________Brz1">[2]Feriados!$B$4:$B$14</definedName>
    <definedName name="_______________________________Brz2">[2]Feriados!$B$17:$B$24</definedName>
    <definedName name="_______________________________PAG1" localSheetId="2">#REF!</definedName>
    <definedName name="_______________________________PAG1" localSheetId="3">#REF!</definedName>
    <definedName name="_______________________________PAG1" localSheetId="4">#REF!</definedName>
    <definedName name="_______________________________PAG1" localSheetId="5">#REF!</definedName>
    <definedName name="_______________________________PAG1" localSheetId="6">#REF!</definedName>
    <definedName name="_______________________________PAG1" localSheetId="7">#REF!</definedName>
    <definedName name="_______________________________PAG1">#REF!</definedName>
    <definedName name="_______________________________PAG10" localSheetId="2">#REF!</definedName>
    <definedName name="_______________________________PAG10" localSheetId="3">#REF!</definedName>
    <definedName name="_______________________________PAG10" localSheetId="4">#REF!</definedName>
    <definedName name="_______________________________PAG10" localSheetId="5">#REF!</definedName>
    <definedName name="_______________________________PAG10" localSheetId="6">#REF!</definedName>
    <definedName name="_______________________________PAG10" localSheetId="7">#REF!</definedName>
    <definedName name="_______________________________PAG10">#REF!</definedName>
    <definedName name="_______________________________PAG11" localSheetId="2">#REF!</definedName>
    <definedName name="_______________________________PAG11" localSheetId="3">#REF!</definedName>
    <definedName name="_______________________________PAG11" localSheetId="4">#REF!</definedName>
    <definedName name="_______________________________PAG11" localSheetId="5">#REF!</definedName>
    <definedName name="_______________________________PAG11" localSheetId="6">#REF!</definedName>
    <definedName name="_______________________________PAG11" localSheetId="7">#REF!</definedName>
    <definedName name="_______________________________PAG11">#REF!</definedName>
    <definedName name="_______________________________PAG12" localSheetId="2">#REF!</definedName>
    <definedName name="_______________________________PAG12" localSheetId="3">#REF!</definedName>
    <definedName name="_______________________________PAG12" localSheetId="4">#REF!</definedName>
    <definedName name="_______________________________PAG12" localSheetId="5">#REF!</definedName>
    <definedName name="_______________________________PAG12" localSheetId="6">#REF!</definedName>
    <definedName name="_______________________________PAG12" localSheetId="7">#REF!</definedName>
    <definedName name="_______________________________PAG12">#REF!</definedName>
    <definedName name="_______________________________PAG2" localSheetId="2">#REF!</definedName>
    <definedName name="_______________________________PAG2" localSheetId="3">#REF!</definedName>
    <definedName name="_______________________________PAG2" localSheetId="4">#REF!</definedName>
    <definedName name="_______________________________PAG2" localSheetId="5">#REF!</definedName>
    <definedName name="_______________________________PAG2" localSheetId="6">#REF!</definedName>
    <definedName name="_______________________________PAG2" localSheetId="7">#REF!</definedName>
    <definedName name="_______________________________PAG2">#REF!</definedName>
    <definedName name="_______________________________PAG3" localSheetId="2">#REF!</definedName>
    <definedName name="_______________________________PAG3" localSheetId="3">#REF!</definedName>
    <definedName name="_______________________________PAG3" localSheetId="4">#REF!</definedName>
    <definedName name="_______________________________PAG3" localSheetId="5">#REF!</definedName>
    <definedName name="_______________________________PAG3" localSheetId="6">#REF!</definedName>
    <definedName name="_______________________________PAG3" localSheetId="7">#REF!</definedName>
    <definedName name="_______________________________PAG3">#REF!</definedName>
    <definedName name="_______________________________PAG4" localSheetId="2">#REF!</definedName>
    <definedName name="_______________________________PAG4" localSheetId="3">#REF!</definedName>
    <definedName name="_______________________________PAG4" localSheetId="4">#REF!</definedName>
    <definedName name="_______________________________PAG4" localSheetId="5">#REF!</definedName>
    <definedName name="_______________________________PAG4" localSheetId="6">#REF!</definedName>
    <definedName name="_______________________________PAG4" localSheetId="7">#REF!</definedName>
    <definedName name="_______________________________PAG4">#REF!</definedName>
    <definedName name="_______________________________PAG5" localSheetId="2">#REF!</definedName>
    <definedName name="_______________________________PAG5" localSheetId="3">#REF!</definedName>
    <definedName name="_______________________________PAG5" localSheetId="4">#REF!</definedName>
    <definedName name="_______________________________PAG5" localSheetId="5">#REF!</definedName>
    <definedName name="_______________________________PAG5" localSheetId="6">#REF!</definedName>
    <definedName name="_______________________________PAG5" localSheetId="7">#REF!</definedName>
    <definedName name="_______________________________PAG5">#REF!</definedName>
    <definedName name="_______________________________PAG6" localSheetId="2">#REF!</definedName>
    <definedName name="_______________________________PAG6" localSheetId="3">#REF!</definedName>
    <definedName name="_______________________________PAG6" localSheetId="4">#REF!</definedName>
    <definedName name="_______________________________PAG6" localSheetId="5">#REF!</definedName>
    <definedName name="_______________________________PAG6" localSheetId="6">#REF!</definedName>
    <definedName name="_______________________________PAG6" localSheetId="7">#REF!</definedName>
    <definedName name="_______________________________PAG6">#REF!</definedName>
    <definedName name="_______________________________PAG7" localSheetId="2">#REF!</definedName>
    <definedName name="_______________________________PAG7" localSheetId="3">#REF!</definedName>
    <definedName name="_______________________________PAG7" localSheetId="4">#REF!</definedName>
    <definedName name="_______________________________PAG7" localSheetId="5">#REF!</definedName>
    <definedName name="_______________________________PAG7" localSheetId="6">#REF!</definedName>
    <definedName name="_______________________________PAG7" localSheetId="7">#REF!</definedName>
    <definedName name="_______________________________PAG7">#REF!</definedName>
    <definedName name="_______________________________PAG8" localSheetId="2">#REF!</definedName>
    <definedName name="_______________________________PAG8" localSheetId="3">#REF!</definedName>
    <definedName name="_______________________________PAG8" localSheetId="4">#REF!</definedName>
    <definedName name="_xlnm._FilterDatabase" localSheetId="8" hidden="1">BASE_DADOS!$A$1:$O$266</definedName>
    <definedName name="_xlnm._FilterDatabase" localSheetId="2" hidden="1">SC1_FPOLIS!$B$8:$O$8</definedName>
    <definedName name="_xlnm._FilterDatabase" localSheetId="3" hidden="1">SC2_ITAJAI!$B$8:$O$8</definedName>
    <definedName name="_xlnm._FilterDatabase" localSheetId="4" hidden="1">SC3_CRICIÚMA!$B$8:$O$8</definedName>
    <definedName name="_xlnm._FilterDatabase" localSheetId="5" hidden="1">SC4_JOINVILLE!$B$8:$O$8</definedName>
    <definedName name="_xlnm._FilterDatabase" localSheetId="6" hidden="1">SC5_BLUMENAU!$B$8:$O$8</definedName>
    <definedName name="_xlnm._FilterDatabase" localSheetId="7" hidden="1">SC6_OESTE!$B$8:$O$8</definedName>
    <definedName name="Z_958D7A70_D5FA_4BAE_8741_649F35B7032D_.wvu.FilterData" localSheetId="1" hidden="1">SCE_ESTADO!$C$8:$F$55</definedName>
  </definedNames>
  <calcPr calcId="162913"/>
  <customWorkbookViews>
    <customWorkbookView name="Bruna Elisiane Batista - Modo de exibição pessoal" guid="{958D7A70-D5FA-4BAE-8741-649F35B7032D}" maximized="1" windowWidth="0" windowHeight="0" activeSheetId="0"/>
  </customWorkbookViews>
  <extLst>
    <ext uri="GoogleSheetsCustomDataVersion2">
      <go:sheetsCustomData xmlns:go="http://customooxmlschemas.google.com/" r:id="rId22" roundtripDataChecksum="Dt+OEHxEMYOSwtfAwim1vlG16HbhPm6dKt8Zpagp1LI="/>
    </ext>
  </extLst>
</workbook>
</file>

<file path=xl/calcChain.xml><?xml version="1.0" encoding="utf-8"?>
<calcChain xmlns="http://schemas.openxmlformats.org/spreadsheetml/2006/main">
  <c r="J4" i="12" l="1"/>
  <c r="J5" i="12" s="1"/>
  <c r="J13" i="12" l="1"/>
  <c r="M12" i="12"/>
  <c r="I12" i="12"/>
  <c r="K12" i="12" s="1"/>
  <c r="M11" i="12"/>
  <c r="I11" i="12"/>
  <c r="K11" i="12" s="1"/>
  <c r="M10" i="12"/>
  <c r="I10" i="12"/>
  <c r="K10" i="12" s="1"/>
  <c r="M9" i="12"/>
  <c r="K9" i="12"/>
  <c r="I9" i="12"/>
  <c r="M8" i="12"/>
  <c r="I8" i="12"/>
  <c r="K8" i="12" s="1"/>
  <c r="M7" i="12"/>
  <c r="I7" i="12"/>
  <c r="K7" i="12" s="1"/>
  <c r="M6" i="12"/>
  <c r="I6" i="12"/>
  <c r="K6" i="12" s="1"/>
  <c r="I5" i="12"/>
  <c r="K5" i="12" s="1"/>
  <c r="M4" i="12"/>
  <c r="H3" i="12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A282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A281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A280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A279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A278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A277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A276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A275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A274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A273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A272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A271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A270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A269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A268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A267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A266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A265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A264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A263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A262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A261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A260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A259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A258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A257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A256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A255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A254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A253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A252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A251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A250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A249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A248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A247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J266" i="9"/>
  <c r="I266" i="9"/>
  <c r="G266" i="9"/>
  <c r="F266" i="9"/>
  <c r="A266" i="9"/>
  <c r="J265" i="9"/>
  <c r="I265" i="9"/>
  <c r="G265" i="9"/>
  <c r="F265" i="9"/>
  <c r="A265" i="9"/>
  <c r="J264" i="9"/>
  <c r="I264" i="9"/>
  <c r="G264" i="9"/>
  <c r="F264" i="9"/>
  <c r="A264" i="9"/>
  <c r="J263" i="9"/>
  <c r="I263" i="9"/>
  <c r="G263" i="9"/>
  <c r="F263" i="9"/>
  <c r="A263" i="9"/>
  <c r="J262" i="9"/>
  <c r="I262" i="9"/>
  <c r="G262" i="9"/>
  <c r="F262" i="9"/>
  <c r="A262" i="9"/>
  <c r="J261" i="9"/>
  <c r="I261" i="9"/>
  <c r="G261" i="9"/>
  <c r="F261" i="9"/>
  <c r="A261" i="9"/>
  <c r="J260" i="9"/>
  <c r="I260" i="9"/>
  <c r="G260" i="9"/>
  <c r="F260" i="9"/>
  <c r="A260" i="9"/>
  <c r="J259" i="9"/>
  <c r="I259" i="9"/>
  <c r="G259" i="9"/>
  <c r="F259" i="9"/>
  <c r="A259" i="9"/>
  <c r="J258" i="9"/>
  <c r="I258" i="9"/>
  <c r="G258" i="9"/>
  <c r="F258" i="9"/>
  <c r="A258" i="9"/>
  <c r="J257" i="9"/>
  <c r="I257" i="9"/>
  <c r="G257" i="9"/>
  <c r="F257" i="9"/>
  <c r="A257" i="9"/>
  <c r="J256" i="9"/>
  <c r="I256" i="9"/>
  <c r="G256" i="9"/>
  <c r="F256" i="9"/>
  <c r="A256" i="9"/>
  <c r="J255" i="9"/>
  <c r="I255" i="9"/>
  <c r="G255" i="9"/>
  <c r="F255" i="9"/>
  <c r="A255" i="9"/>
  <c r="J254" i="9"/>
  <c r="I254" i="9"/>
  <c r="G254" i="9"/>
  <c r="F254" i="9"/>
  <c r="A254" i="9"/>
  <c r="J253" i="9"/>
  <c r="I253" i="9"/>
  <c r="G253" i="9"/>
  <c r="F253" i="9"/>
  <c r="A253" i="9"/>
  <c r="J252" i="9"/>
  <c r="I252" i="9"/>
  <c r="G252" i="9"/>
  <c r="F252" i="9"/>
  <c r="A252" i="9"/>
  <c r="J251" i="9"/>
  <c r="I251" i="9"/>
  <c r="G251" i="9"/>
  <c r="F251" i="9"/>
  <c r="A251" i="9"/>
  <c r="J250" i="9"/>
  <c r="I250" i="9"/>
  <c r="G250" i="9"/>
  <c r="F250" i="9"/>
  <c r="A250" i="9"/>
  <c r="J249" i="9"/>
  <c r="I249" i="9"/>
  <c r="G249" i="9"/>
  <c r="F249" i="9"/>
  <c r="A249" i="9"/>
  <c r="J248" i="9"/>
  <c r="I248" i="9"/>
  <c r="G248" i="9"/>
  <c r="F248" i="9"/>
  <c r="A248" i="9"/>
  <c r="J247" i="9"/>
  <c r="I247" i="9"/>
  <c r="G247" i="9"/>
  <c r="F247" i="9"/>
  <c r="A247" i="9"/>
  <c r="J246" i="9"/>
  <c r="I246" i="9"/>
  <c r="G246" i="9"/>
  <c r="F246" i="9"/>
  <c r="A246" i="9"/>
  <c r="J245" i="9"/>
  <c r="I245" i="9"/>
  <c r="G245" i="9"/>
  <c r="F245" i="9"/>
  <c r="A245" i="9"/>
  <c r="J244" i="9"/>
  <c r="I244" i="9"/>
  <c r="G244" i="9"/>
  <c r="F244" i="9"/>
  <c r="A244" i="9"/>
  <c r="J243" i="9"/>
  <c r="I243" i="9"/>
  <c r="F243" i="9"/>
  <c r="A243" i="9"/>
  <c r="J242" i="9"/>
  <c r="I242" i="9"/>
  <c r="G242" i="9"/>
  <c r="F242" i="9"/>
  <c r="A242" i="9"/>
  <c r="J241" i="9"/>
  <c r="I241" i="9"/>
  <c r="G241" i="9"/>
  <c r="F241" i="9"/>
  <c r="A241" i="9"/>
  <c r="J240" i="9"/>
  <c r="I240" i="9"/>
  <c r="G240" i="9"/>
  <c r="F240" i="9"/>
  <c r="A240" i="9"/>
  <c r="J239" i="9"/>
  <c r="I239" i="9"/>
  <c r="G239" i="9"/>
  <c r="F239" i="9"/>
  <c r="A239" i="9"/>
  <c r="J238" i="9"/>
  <c r="I238" i="9"/>
  <c r="G238" i="9"/>
  <c r="F238" i="9"/>
  <c r="A238" i="9"/>
  <c r="J237" i="9"/>
  <c r="I237" i="9"/>
  <c r="G237" i="9"/>
  <c r="F237" i="9"/>
  <c r="A237" i="9"/>
  <c r="J236" i="9"/>
  <c r="I236" i="9"/>
  <c r="G236" i="9"/>
  <c r="F236" i="9"/>
  <c r="A236" i="9"/>
  <c r="J235" i="9"/>
  <c r="I235" i="9"/>
  <c r="G235" i="9"/>
  <c r="F235" i="9"/>
  <c r="A235" i="9"/>
  <c r="J234" i="9"/>
  <c r="I234" i="9"/>
  <c r="G234" i="9"/>
  <c r="F234" i="9"/>
  <c r="A234" i="9"/>
  <c r="J233" i="9"/>
  <c r="I233" i="9"/>
  <c r="G233" i="9"/>
  <c r="F233" i="9"/>
  <c r="A233" i="9"/>
  <c r="J232" i="9"/>
  <c r="I232" i="9"/>
  <c r="G232" i="9"/>
  <c r="F232" i="9"/>
  <c r="A232" i="9"/>
  <c r="J231" i="9"/>
  <c r="I231" i="9"/>
  <c r="G231" i="9"/>
  <c r="F231" i="9"/>
  <c r="A231" i="9"/>
  <c r="L230" i="9"/>
  <c r="J230" i="9"/>
  <c r="I230" i="9"/>
  <c r="G230" i="9"/>
  <c r="F230" i="9"/>
  <c r="A230" i="9"/>
  <c r="L229" i="9"/>
  <c r="J229" i="9"/>
  <c r="I229" i="9"/>
  <c r="G229" i="9"/>
  <c r="F229" i="9"/>
  <c r="A229" i="9"/>
  <c r="L228" i="9"/>
  <c r="J228" i="9"/>
  <c r="I228" i="9"/>
  <c r="G228" i="9"/>
  <c r="F228" i="9"/>
  <c r="A228" i="9"/>
  <c r="L227" i="9"/>
  <c r="J227" i="9"/>
  <c r="I227" i="9"/>
  <c r="G227" i="9"/>
  <c r="F227" i="9"/>
  <c r="A227" i="9"/>
  <c r="L226" i="9"/>
  <c r="J226" i="9"/>
  <c r="I226" i="9"/>
  <c r="G226" i="9"/>
  <c r="F226" i="9"/>
  <c r="A226" i="9"/>
  <c r="L225" i="9"/>
  <c r="J225" i="9"/>
  <c r="I225" i="9"/>
  <c r="G225" i="9"/>
  <c r="F225" i="9"/>
  <c r="A225" i="9"/>
  <c r="L224" i="9"/>
  <c r="J224" i="9"/>
  <c r="I224" i="9"/>
  <c r="G224" i="9"/>
  <c r="F224" i="9"/>
  <c r="A224" i="9"/>
  <c r="L223" i="9"/>
  <c r="J223" i="9"/>
  <c r="I223" i="9"/>
  <c r="G223" i="9"/>
  <c r="F223" i="9"/>
  <c r="A223" i="9"/>
  <c r="L222" i="9"/>
  <c r="J222" i="9"/>
  <c r="I222" i="9"/>
  <c r="G222" i="9"/>
  <c r="F222" i="9"/>
  <c r="A222" i="9"/>
  <c r="L221" i="9"/>
  <c r="J221" i="9"/>
  <c r="I221" i="9"/>
  <c r="G221" i="9"/>
  <c r="F221" i="9"/>
  <c r="A221" i="9"/>
  <c r="L220" i="9"/>
  <c r="J220" i="9"/>
  <c r="I220" i="9"/>
  <c r="G220" i="9"/>
  <c r="F220" i="9"/>
  <c r="A220" i="9"/>
  <c r="L219" i="9"/>
  <c r="J219" i="9"/>
  <c r="I219" i="9"/>
  <c r="G219" i="9"/>
  <c r="F219" i="9"/>
  <c r="A219" i="9"/>
  <c r="L218" i="9"/>
  <c r="J218" i="9"/>
  <c r="I218" i="9"/>
  <c r="G218" i="9"/>
  <c r="F218" i="9"/>
  <c r="A218" i="9"/>
  <c r="L217" i="9"/>
  <c r="J217" i="9"/>
  <c r="I217" i="9"/>
  <c r="G217" i="9"/>
  <c r="F217" i="9"/>
  <c r="A217" i="9"/>
  <c r="L216" i="9"/>
  <c r="J216" i="9"/>
  <c r="I216" i="9"/>
  <c r="G216" i="9"/>
  <c r="F216" i="9"/>
  <c r="A216" i="9"/>
  <c r="L215" i="9"/>
  <c r="J215" i="9"/>
  <c r="I215" i="9"/>
  <c r="G215" i="9"/>
  <c r="F215" i="9"/>
  <c r="A215" i="9"/>
  <c r="L214" i="9"/>
  <c r="J214" i="9"/>
  <c r="I214" i="9"/>
  <c r="G214" i="9"/>
  <c r="F214" i="9"/>
  <c r="A214" i="9"/>
  <c r="L213" i="9"/>
  <c r="J213" i="9"/>
  <c r="I213" i="9"/>
  <c r="G213" i="9"/>
  <c r="F213" i="9"/>
  <c r="A213" i="9"/>
  <c r="L212" i="9"/>
  <c r="J212" i="9"/>
  <c r="I212" i="9"/>
  <c r="G212" i="9"/>
  <c r="F212" i="9"/>
  <c r="A212" i="9"/>
  <c r="L211" i="9"/>
  <c r="J211" i="9"/>
  <c r="I211" i="9"/>
  <c r="G211" i="9"/>
  <c r="F211" i="9"/>
  <c r="A211" i="9"/>
  <c r="L210" i="9"/>
  <c r="J210" i="9"/>
  <c r="I210" i="9"/>
  <c r="G210" i="9"/>
  <c r="F210" i="9"/>
  <c r="A210" i="9"/>
  <c r="L209" i="9"/>
  <c r="J209" i="9"/>
  <c r="I209" i="9"/>
  <c r="G209" i="9"/>
  <c r="F209" i="9"/>
  <c r="A209" i="9"/>
  <c r="L208" i="9"/>
  <c r="J208" i="9"/>
  <c r="I208" i="9"/>
  <c r="G208" i="9"/>
  <c r="F208" i="9"/>
  <c r="A208" i="9"/>
  <c r="L207" i="9"/>
  <c r="J207" i="9"/>
  <c r="I207" i="9"/>
  <c r="G207" i="9"/>
  <c r="F207" i="9"/>
  <c r="A207" i="9"/>
  <c r="L206" i="9"/>
  <c r="J206" i="9"/>
  <c r="I206" i="9"/>
  <c r="G206" i="9"/>
  <c r="F206" i="9"/>
  <c r="A206" i="9"/>
  <c r="L205" i="9"/>
  <c r="J205" i="9"/>
  <c r="I205" i="9"/>
  <c r="G205" i="9"/>
  <c r="F205" i="9"/>
  <c r="A205" i="9"/>
  <c r="L204" i="9"/>
  <c r="J204" i="9"/>
  <c r="I204" i="9"/>
  <c r="G204" i="9"/>
  <c r="F204" i="9"/>
  <c r="A204" i="9"/>
  <c r="L203" i="9"/>
  <c r="J203" i="9"/>
  <c r="I203" i="9"/>
  <c r="G203" i="9"/>
  <c r="F203" i="9"/>
  <c r="A203" i="9"/>
  <c r="L202" i="9"/>
  <c r="J202" i="9"/>
  <c r="I202" i="9"/>
  <c r="G202" i="9"/>
  <c r="F202" i="9"/>
  <c r="A202" i="9"/>
  <c r="L201" i="9"/>
  <c r="J201" i="9"/>
  <c r="I201" i="9"/>
  <c r="G201" i="9"/>
  <c r="F201" i="9"/>
  <c r="A201" i="9"/>
  <c r="L200" i="9"/>
  <c r="J200" i="9"/>
  <c r="I200" i="9"/>
  <c r="G200" i="9"/>
  <c r="F200" i="9"/>
  <c r="A200" i="9"/>
  <c r="L199" i="9"/>
  <c r="J199" i="9"/>
  <c r="I199" i="9"/>
  <c r="G199" i="9"/>
  <c r="F199" i="9"/>
  <c r="A199" i="9"/>
  <c r="L198" i="9"/>
  <c r="J198" i="9"/>
  <c r="I198" i="9"/>
  <c r="G198" i="9"/>
  <c r="F198" i="9"/>
  <c r="A198" i="9"/>
  <c r="L197" i="9"/>
  <c r="J197" i="9"/>
  <c r="I197" i="9"/>
  <c r="G197" i="9"/>
  <c r="F197" i="9"/>
  <c r="A197" i="9"/>
  <c r="L196" i="9"/>
  <c r="J196" i="9"/>
  <c r="I196" i="9"/>
  <c r="G196" i="9"/>
  <c r="F196" i="9"/>
  <c r="A196" i="9"/>
  <c r="L195" i="9"/>
  <c r="J195" i="9"/>
  <c r="I195" i="9"/>
  <c r="G195" i="9"/>
  <c r="F195" i="9"/>
  <c r="A195" i="9"/>
  <c r="L194" i="9"/>
  <c r="J194" i="9"/>
  <c r="I194" i="9"/>
  <c r="G194" i="9"/>
  <c r="F194" i="9"/>
  <c r="A194" i="9"/>
  <c r="L193" i="9"/>
  <c r="J193" i="9"/>
  <c r="I193" i="9"/>
  <c r="G193" i="9"/>
  <c r="F193" i="9"/>
  <c r="A193" i="9"/>
  <c r="L192" i="9"/>
  <c r="J192" i="9"/>
  <c r="I192" i="9"/>
  <c r="G192" i="9"/>
  <c r="F192" i="9"/>
  <c r="A192" i="9"/>
  <c r="L191" i="9"/>
  <c r="J191" i="9"/>
  <c r="I191" i="9"/>
  <c r="G191" i="9"/>
  <c r="F191" i="9"/>
  <c r="A191" i="9"/>
  <c r="L190" i="9"/>
  <c r="J190" i="9"/>
  <c r="I190" i="9"/>
  <c r="G190" i="9"/>
  <c r="F190" i="9"/>
  <c r="A190" i="9"/>
  <c r="L189" i="9"/>
  <c r="J189" i="9"/>
  <c r="I189" i="9"/>
  <c r="G189" i="9"/>
  <c r="F189" i="9"/>
  <c r="A189" i="9"/>
  <c r="L188" i="9"/>
  <c r="J188" i="9"/>
  <c r="I188" i="9"/>
  <c r="G188" i="9"/>
  <c r="F188" i="9"/>
  <c r="A188" i="9"/>
  <c r="L187" i="9"/>
  <c r="J187" i="9"/>
  <c r="I187" i="9"/>
  <c r="G187" i="9"/>
  <c r="F187" i="9"/>
  <c r="A187" i="9"/>
  <c r="L186" i="9"/>
  <c r="J186" i="9"/>
  <c r="I186" i="9"/>
  <c r="G186" i="9"/>
  <c r="F186" i="9"/>
  <c r="A186" i="9"/>
  <c r="L185" i="9"/>
  <c r="J185" i="9"/>
  <c r="I185" i="9"/>
  <c r="G185" i="9"/>
  <c r="F185" i="9"/>
  <c r="A185" i="9"/>
  <c r="L184" i="9"/>
  <c r="J184" i="9"/>
  <c r="I184" i="9"/>
  <c r="G184" i="9"/>
  <c r="F184" i="9"/>
  <c r="A184" i="9"/>
  <c r="L183" i="9"/>
  <c r="J183" i="9"/>
  <c r="I183" i="9"/>
  <c r="G183" i="9"/>
  <c r="F183" i="9"/>
  <c r="A183" i="9"/>
  <c r="L182" i="9"/>
  <c r="J182" i="9"/>
  <c r="I182" i="9"/>
  <c r="G182" i="9"/>
  <c r="F182" i="9"/>
  <c r="A182" i="9"/>
  <c r="L181" i="9"/>
  <c r="J181" i="9"/>
  <c r="I181" i="9"/>
  <c r="G181" i="9"/>
  <c r="F181" i="9"/>
  <c r="A181" i="9"/>
  <c r="L180" i="9"/>
  <c r="J180" i="9"/>
  <c r="I180" i="9"/>
  <c r="G180" i="9"/>
  <c r="F180" i="9"/>
  <c r="A180" i="9"/>
  <c r="L179" i="9"/>
  <c r="J179" i="9"/>
  <c r="I179" i="9"/>
  <c r="G179" i="9"/>
  <c r="F179" i="9"/>
  <c r="A179" i="9"/>
  <c r="L178" i="9"/>
  <c r="J178" i="9"/>
  <c r="I178" i="9"/>
  <c r="G178" i="9"/>
  <c r="F178" i="9"/>
  <c r="A178" i="9"/>
  <c r="L177" i="9"/>
  <c r="J177" i="9"/>
  <c r="I177" i="9"/>
  <c r="G177" i="9"/>
  <c r="F177" i="9"/>
  <c r="A177" i="9"/>
  <c r="L176" i="9"/>
  <c r="J176" i="9"/>
  <c r="I176" i="9"/>
  <c r="G176" i="9"/>
  <c r="F176" i="9"/>
  <c r="A176" i="9"/>
  <c r="L175" i="9"/>
  <c r="J175" i="9"/>
  <c r="I175" i="9"/>
  <c r="G175" i="9"/>
  <c r="F175" i="9"/>
  <c r="A175" i="9"/>
  <c r="L174" i="9"/>
  <c r="J174" i="9"/>
  <c r="I174" i="9"/>
  <c r="G174" i="9"/>
  <c r="F174" i="9"/>
  <c r="A174" i="9"/>
  <c r="L173" i="9"/>
  <c r="J173" i="9"/>
  <c r="I173" i="9"/>
  <c r="G173" i="9"/>
  <c r="F173" i="9"/>
  <c r="A173" i="9"/>
  <c r="L172" i="9"/>
  <c r="J172" i="9"/>
  <c r="I172" i="9"/>
  <c r="G172" i="9"/>
  <c r="F172" i="9"/>
  <c r="A172" i="9"/>
  <c r="L171" i="9"/>
  <c r="J171" i="9"/>
  <c r="I171" i="9"/>
  <c r="G171" i="9"/>
  <c r="F171" i="9"/>
  <c r="A171" i="9"/>
  <c r="L170" i="9"/>
  <c r="J170" i="9"/>
  <c r="I170" i="9"/>
  <c r="G170" i="9"/>
  <c r="F170" i="9"/>
  <c r="A170" i="9"/>
  <c r="L169" i="9"/>
  <c r="J169" i="9"/>
  <c r="I169" i="9"/>
  <c r="G169" i="9"/>
  <c r="F169" i="9"/>
  <c r="A169" i="9"/>
  <c r="L168" i="9"/>
  <c r="J168" i="9"/>
  <c r="I168" i="9"/>
  <c r="G168" i="9"/>
  <c r="F168" i="9"/>
  <c r="A168" i="9"/>
  <c r="L167" i="9"/>
  <c r="J167" i="9"/>
  <c r="I167" i="9"/>
  <c r="G167" i="9"/>
  <c r="F167" i="9"/>
  <c r="A167" i="9"/>
  <c r="L166" i="9"/>
  <c r="J166" i="9"/>
  <c r="I166" i="9"/>
  <c r="G166" i="9"/>
  <c r="F166" i="9"/>
  <c r="A166" i="9"/>
  <c r="L165" i="9"/>
  <c r="J165" i="9"/>
  <c r="I165" i="9"/>
  <c r="G165" i="9"/>
  <c r="F165" i="9"/>
  <c r="A165" i="9"/>
  <c r="L164" i="9"/>
  <c r="J164" i="9"/>
  <c r="I164" i="9"/>
  <c r="G164" i="9"/>
  <c r="F164" i="9"/>
  <c r="A164" i="9"/>
  <c r="L163" i="9"/>
  <c r="J163" i="9"/>
  <c r="I163" i="9"/>
  <c r="G163" i="9"/>
  <c r="F163" i="9"/>
  <c r="A163" i="9"/>
  <c r="L162" i="9"/>
  <c r="J162" i="9"/>
  <c r="I162" i="9"/>
  <c r="G162" i="9"/>
  <c r="F162" i="9"/>
  <c r="A162" i="9"/>
  <c r="L161" i="9"/>
  <c r="J161" i="9"/>
  <c r="I161" i="9"/>
  <c r="G161" i="9"/>
  <c r="F161" i="9"/>
  <c r="A161" i="9"/>
  <c r="L160" i="9"/>
  <c r="J160" i="9"/>
  <c r="I160" i="9"/>
  <c r="G160" i="9"/>
  <c r="F160" i="9"/>
  <c r="A160" i="9"/>
  <c r="L159" i="9"/>
  <c r="J159" i="9"/>
  <c r="I159" i="9"/>
  <c r="G159" i="9"/>
  <c r="F159" i="9"/>
  <c r="A159" i="9"/>
  <c r="L158" i="9"/>
  <c r="J158" i="9"/>
  <c r="I158" i="9"/>
  <c r="G158" i="9"/>
  <c r="F158" i="9"/>
  <c r="A158" i="9"/>
  <c r="L157" i="9"/>
  <c r="J157" i="9"/>
  <c r="I157" i="9"/>
  <c r="G157" i="9"/>
  <c r="F157" i="9"/>
  <c r="A157" i="9"/>
  <c r="L156" i="9"/>
  <c r="J156" i="9"/>
  <c r="I156" i="9"/>
  <c r="G156" i="9"/>
  <c r="F156" i="9"/>
  <c r="A156" i="9"/>
  <c r="L155" i="9"/>
  <c r="J155" i="9"/>
  <c r="I155" i="9"/>
  <c r="G155" i="9"/>
  <c r="F155" i="9"/>
  <c r="A155" i="9"/>
  <c r="L154" i="9"/>
  <c r="J154" i="9"/>
  <c r="I154" i="9"/>
  <c r="G154" i="9"/>
  <c r="F154" i="9"/>
  <c r="A154" i="9"/>
  <c r="L153" i="9"/>
  <c r="J153" i="9"/>
  <c r="I153" i="9"/>
  <c r="G153" i="9"/>
  <c r="F153" i="9"/>
  <c r="A153" i="9"/>
  <c r="L152" i="9"/>
  <c r="J152" i="9"/>
  <c r="I152" i="9"/>
  <c r="G152" i="9"/>
  <c r="F152" i="9"/>
  <c r="A152" i="9"/>
  <c r="L151" i="9"/>
  <c r="J151" i="9"/>
  <c r="I151" i="9"/>
  <c r="G151" i="9"/>
  <c r="F151" i="9"/>
  <c r="A151" i="9"/>
  <c r="L150" i="9"/>
  <c r="J150" i="9"/>
  <c r="I150" i="9"/>
  <c r="G150" i="9"/>
  <c r="F150" i="9"/>
  <c r="A150" i="9"/>
  <c r="L149" i="9"/>
  <c r="J149" i="9"/>
  <c r="I149" i="9"/>
  <c r="G149" i="9"/>
  <c r="F149" i="9"/>
  <c r="A149" i="9"/>
  <c r="L148" i="9"/>
  <c r="J148" i="9"/>
  <c r="I148" i="9"/>
  <c r="G148" i="9"/>
  <c r="F148" i="9"/>
  <c r="A148" i="9"/>
  <c r="L147" i="9"/>
  <c r="J147" i="9"/>
  <c r="I147" i="9"/>
  <c r="G147" i="9"/>
  <c r="F147" i="9"/>
  <c r="A147" i="9"/>
  <c r="L146" i="9"/>
  <c r="J146" i="9"/>
  <c r="I146" i="9"/>
  <c r="G146" i="9"/>
  <c r="F146" i="9"/>
  <c r="A146" i="9"/>
  <c r="L145" i="9"/>
  <c r="J145" i="9"/>
  <c r="I145" i="9"/>
  <c r="G145" i="9"/>
  <c r="F145" i="9"/>
  <c r="A145" i="9"/>
  <c r="L144" i="9"/>
  <c r="J144" i="9"/>
  <c r="I144" i="9"/>
  <c r="G144" i="9"/>
  <c r="F144" i="9"/>
  <c r="A144" i="9"/>
  <c r="L143" i="9"/>
  <c r="J143" i="9"/>
  <c r="I143" i="9"/>
  <c r="G143" i="9"/>
  <c r="F143" i="9"/>
  <c r="A143" i="9"/>
  <c r="L142" i="9"/>
  <c r="J142" i="9"/>
  <c r="I142" i="9"/>
  <c r="G142" i="9"/>
  <c r="F142" i="9"/>
  <c r="A142" i="9"/>
  <c r="L141" i="9"/>
  <c r="J141" i="9"/>
  <c r="I141" i="9"/>
  <c r="G141" i="9"/>
  <c r="F141" i="9"/>
  <c r="A141" i="9"/>
  <c r="L140" i="9"/>
  <c r="J140" i="9"/>
  <c r="I140" i="9"/>
  <c r="G140" i="9"/>
  <c r="F140" i="9"/>
  <c r="A140" i="9"/>
  <c r="L139" i="9"/>
  <c r="J139" i="9"/>
  <c r="I139" i="9"/>
  <c r="G139" i="9"/>
  <c r="F139" i="9"/>
  <c r="A139" i="9"/>
  <c r="L138" i="9"/>
  <c r="J138" i="9"/>
  <c r="I138" i="9"/>
  <c r="G138" i="9"/>
  <c r="F138" i="9"/>
  <c r="A138" i="9"/>
  <c r="L137" i="9"/>
  <c r="J137" i="9"/>
  <c r="I137" i="9"/>
  <c r="G137" i="9"/>
  <c r="F137" i="9"/>
  <c r="A137" i="9"/>
  <c r="L136" i="9"/>
  <c r="J136" i="9"/>
  <c r="I136" i="9"/>
  <c r="G136" i="9"/>
  <c r="F136" i="9"/>
  <c r="A136" i="9"/>
  <c r="L135" i="9"/>
  <c r="J135" i="9"/>
  <c r="I135" i="9"/>
  <c r="G135" i="9"/>
  <c r="F135" i="9"/>
  <c r="A135" i="9"/>
  <c r="L134" i="9"/>
  <c r="J134" i="9"/>
  <c r="I134" i="9"/>
  <c r="G134" i="9"/>
  <c r="F134" i="9"/>
  <c r="A134" i="9"/>
  <c r="L133" i="9"/>
  <c r="J133" i="9"/>
  <c r="I133" i="9"/>
  <c r="G133" i="9"/>
  <c r="F133" i="9"/>
  <c r="A133" i="9"/>
  <c r="L132" i="9"/>
  <c r="J132" i="9"/>
  <c r="I132" i="9"/>
  <c r="G132" i="9"/>
  <c r="F132" i="9"/>
  <c r="A132" i="9"/>
  <c r="L131" i="9"/>
  <c r="J131" i="9"/>
  <c r="I131" i="9"/>
  <c r="G131" i="9"/>
  <c r="F131" i="9"/>
  <c r="A131" i="9"/>
  <c r="L130" i="9"/>
  <c r="J130" i="9"/>
  <c r="I130" i="9"/>
  <c r="G130" i="9"/>
  <c r="F130" i="9"/>
  <c r="A130" i="9"/>
  <c r="L129" i="9"/>
  <c r="J129" i="9"/>
  <c r="I129" i="9"/>
  <c r="G129" i="9"/>
  <c r="F129" i="9"/>
  <c r="A129" i="9"/>
  <c r="L128" i="9"/>
  <c r="J128" i="9"/>
  <c r="I128" i="9"/>
  <c r="G128" i="9"/>
  <c r="F128" i="9"/>
  <c r="A128" i="9"/>
  <c r="L127" i="9"/>
  <c r="J127" i="9"/>
  <c r="I127" i="9"/>
  <c r="G127" i="9"/>
  <c r="F127" i="9"/>
  <c r="A127" i="9"/>
  <c r="L126" i="9"/>
  <c r="J126" i="9"/>
  <c r="I126" i="9"/>
  <c r="G126" i="9"/>
  <c r="F126" i="9"/>
  <c r="A126" i="9"/>
  <c r="L125" i="9"/>
  <c r="J125" i="9"/>
  <c r="I125" i="9"/>
  <c r="G125" i="9"/>
  <c r="F125" i="9"/>
  <c r="A125" i="9"/>
  <c r="L124" i="9"/>
  <c r="J124" i="9"/>
  <c r="I124" i="9"/>
  <c r="G124" i="9"/>
  <c r="F124" i="9"/>
  <c r="A124" i="9"/>
  <c r="L123" i="9"/>
  <c r="J123" i="9"/>
  <c r="I123" i="9"/>
  <c r="G123" i="9"/>
  <c r="F123" i="9"/>
  <c r="A123" i="9"/>
  <c r="L122" i="9"/>
  <c r="J122" i="9"/>
  <c r="I122" i="9"/>
  <c r="G122" i="9"/>
  <c r="F122" i="9"/>
  <c r="A122" i="9"/>
  <c r="L121" i="9"/>
  <c r="J121" i="9"/>
  <c r="I121" i="9"/>
  <c r="G121" i="9"/>
  <c r="F121" i="9"/>
  <c r="A121" i="9"/>
  <c r="L120" i="9"/>
  <c r="J120" i="9"/>
  <c r="I120" i="9"/>
  <c r="G120" i="9"/>
  <c r="F120" i="9"/>
  <c r="A120" i="9"/>
  <c r="L119" i="9"/>
  <c r="J119" i="9"/>
  <c r="I119" i="9"/>
  <c r="G119" i="9"/>
  <c r="F119" i="9"/>
  <c r="A119" i="9"/>
  <c r="L118" i="9"/>
  <c r="J118" i="9"/>
  <c r="I118" i="9"/>
  <c r="G118" i="9"/>
  <c r="F118" i="9"/>
  <c r="A118" i="9"/>
  <c r="L117" i="9"/>
  <c r="J117" i="9"/>
  <c r="I117" i="9"/>
  <c r="G117" i="9"/>
  <c r="F117" i="9"/>
  <c r="A117" i="9"/>
  <c r="L116" i="9"/>
  <c r="J116" i="9"/>
  <c r="I116" i="9"/>
  <c r="G116" i="9"/>
  <c r="F116" i="9"/>
  <c r="A116" i="9"/>
  <c r="L115" i="9"/>
  <c r="J115" i="9"/>
  <c r="I115" i="9"/>
  <c r="G115" i="9"/>
  <c r="F115" i="9"/>
  <c r="A115" i="9"/>
  <c r="L114" i="9"/>
  <c r="J114" i="9"/>
  <c r="I114" i="9"/>
  <c r="G114" i="9"/>
  <c r="F114" i="9"/>
  <c r="A114" i="9"/>
  <c r="L113" i="9"/>
  <c r="J113" i="9"/>
  <c r="I113" i="9"/>
  <c r="G113" i="9"/>
  <c r="F113" i="9"/>
  <c r="A113" i="9"/>
  <c r="L112" i="9"/>
  <c r="J112" i="9"/>
  <c r="I112" i="9"/>
  <c r="G112" i="9"/>
  <c r="F112" i="9"/>
  <c r="A112" i="9"/>
  <c r="L111" i="9"/>
  <c r="J111" i="9"/>
  <c r="I111" i="9"/>
  <c r="G111" i="9"/>
  <c r="F111" i="9"/>
  <c r="A111" i="9"/>
  <c r="L110" i="9"/>
  <c r="J110" i="9"/>
  <c r="I110" i="9"/>
  <c r="G110" i="9"/>
  <c r="F110" i="9"/>
  <c r="A110" i="9"/>
  <c r="L109" i="9"/>
  <c r="J109" i="9"/>
  <c r="I109" i="9"/>
  <c r="G109" i="9"/>
  <c r="F109" i="9"/>
  <c r="A109" i="9"/>
  <c r="L108" i="9"/>
  <c r="J108" i="9"/>
  <c r="I108" i="9"/>
  <c r="G108" i="9"/>
  <c r="F108" i="9"/>
  <c r="A108" i="9"/>
  <c r="L107" i="9"/>
  <c r="J107" i="9"/>
  <c r="I107" i="9"/>
  <c r="G107" i="9"/>
  <c r="F107" i="9"/>
  <c r="A107" i="9"/>
  <c r="L106" i="9"/>
  <c r="J106" i="9"/>
  <c r="I106" i="9"/>
  <c r="G106" i="9"/>
  <c r="F106" i="9"/>
  <c r="A106" i="9"/>
  <c r="L105" i="9"/>
  <c r="J105" i="9"/>
  <c r="I105" i="9"/>
  <c r="G105" i="9"/>
  <c r="F105" i="9"/>
  <c r="A105" i="9"/>
  <c r="L104" i="9"/>
  <c r="J104" i="9"/>
  <c r="I104" i="9"/>
  <c r="G104" i="9"/>
  <c r="F104" i="9"/>
  <c r="A104" i="9"/>
  <c r="L103" i="9"/>
  <c r="J103" i="9"/>
  <c r="I103" i="9"/>
  <c r="G103" i="9"/>
  <c r="F103" i="9"/>
  <c r="A103" i="9"/>
  <c r="L102" i="9"/>
  <c r="J102" i="9"/>
  <c r="I102" i="9"/>
  <c r="G102" i="9"/>
  <c r="F102" i="9"/>
  <c r="A102" i="9"/>
  <c r="L101" i="9"/>
  <c r="J101" i="9"/>
  <c r="I101" i="9"/>
  <c r="G101" i="9"/>
  <c r="F101" i="9"/>
  <c r="A101" i="9"/>
  <c r="L100" i="9"/>
  <c r="J100" i="9"/>
  <c r="I100" i="9"/>
  <c r="G100" i="9"/>
  <c r="F100" i="9"/>
  <c r="A100" i="9"/>
  <c r="L99" i="9"/>
  <c r="J99" i="9"/>
  <c r="I99" i="9"/>
  <c r="G99" i="9"/>
  <c r="F99" i="9"/>
  <c r="A99" i="9"/>
  <c r="L98" i="9"/>
  <c r="J98" i="9"/>
  <c r="I98" i="9"/>
  <c r="G98" i="9"/>
  <c r="F98" i="9"/>
  <c r="A98" i="9"/>
  <c r="L97" i="9"/>
  <c r="J97" i="9"/>
  <c r="I97" i="9"/>
  <c r="G97" i="9"/>
  <c r="F97" i="9"/>
  <c r="A97" i="9"/>
  <c r="L96" i="9"/>
  <c r="J96" i="9"/>
  <c r="I96" i="9"/>
  <c r="G96" i="9"/>
  <c r="F96" i="9"/>
  <c r="A96" i="9"/>
  <c r="L95" i="9"/>
  <c r="J95" i="9"/>
  <c r="I95" i="9"/>
  <c r="G95" i="9"/>
  <c r="F95" i="9"/>
  <c r="A95" i="9"/>
  <c r="L94" i="9"/>
  <c r="J94" i="9"/>
  <c r="I94" i="9"/>
  <c r="G94" i="9"/>
  <c r="F94" i="9"/>
  <c r="A94" i="9"/>
  <c r="L93" i="9"/>
  <c r="J93" i="9"/>
  <c r="I93" i="9"/>
  <c r="G93" i="9"/>
  <c r="F93" i="9"/>
  <c r="A93" i="9"/>
  <c r="L92" i="9"/>
  <c r="J92" i="9"/>
  <c r="I92" i="9"/>
  <c r="G92" i="9"/>
  <c r="F92" i="9"/>
  <c r="A92" i="9"/>
  <c r="L91" i="9"/>
  <c r="J91" i="9"/>
  <c r="I91" i="9"/>
  <c r="G91" i="9"/>
  <c r="F91" i="9"/>
  <c r="A91" i="9"/>
  <c r="L90" i="9"/>
  <c r="J90" i="9"/>
  <c r="I90" i="9"/>
  <c r="G90" i="9"/>
  <c r="F90" i="9"/>
  <c r="A90" i="9"/>
  <c r="L89" i="9"/>
  <c r="J89" i="9"/>
  <c r="I89" i="9"/>
  <c r="G89" i="9"/>
  <c r="F89" i="9"/>
  <c r="A89" i="9"/>
  <c r="L88" i="9"/>
  <c r="J88" i="9"/>
  <c r="I88" i="9"/>
  <c r="G88" i="9"/>
  <c r="F88" i="9"/>
  <c r="A88" i="9"/>
  <c r="L87" i="9"/>
  <c r="J87" i="9"/>
  <c r="I87" i="9"/>
  <c r="G87" i="9"/>
  <c r="F87" i="9"/>
  <c r="A87" i="9"/>
  <c r="L86" i="9"/>
  <c r="J86" i="9"/>
  <c r="I86" i="9"/>
  <c r="G86" i="9"/>
  <c r="F86" i="9"/>
  <c r="A86" i="9"/>
  <c r="L85" i="9"/>
  <c r="J85" i="9"/>
  <c r="I85" i="9"/>
  <c r="G85" i="9"/>
  <c r="F85" i="9"/>
  <c r="A85" i="9"/>
  <c r="L84" i="9"/>
  <c r="J84" i="9"/>
  <c r="I84" i="9"/>
  <c r="G84" i="9"/>
  <c r="F84" i="9"/>
  <c r="A84" i="9"/>
  <c r="L83" i="9"/>
  <c r="J83" i="9"/>
  <c r="I83" i="9"/>
  <c r="G83" i="9"/>
  <c r="F83" i="9"/>
  <c r="A83" i="9"/>
  <c r="L82" i="9"/>
  <c r="J82" i="9"/>
  <c r="I82" i="9"/>
  <c r="G82" i="9"/>
  <c r="F82" i="9"/>
  <c r="A82" i="9"/>
  <c r="L81" i="9"/>
  <c r="J81" i="9"/>
  <c r="I81" i="9"/>
  <c r="G81" i="9"/>
  <c r="F81" i="9"/>
  <c r="A81" i="9"/>
  <c r="L80" i="9"/>
  <c r="J80" i="9"/>
  <c r="I80" i="9"/>
  <c r="G80" i="9"/>
  <c r="F80" i="9"/>
  <c r="A80" i="9"/>
  <c r="L79" i="9"/>
  <c r="J79" i="9"/>
  <c r="I79" i="9"/>
  <c r="G79" i="9"/>
  <c r="F79" i="9"/>
  <c r="A79" i="9"/>
  <c r="L78" i="9"/>
  <c r="J78" i="9"/>
  <c r="I78" i="9"/>
  <c r="G78" i="9"/>
  <c r="F78" i="9"/>
  <c r="A78" i="9"/>
  <c r="L77" i="9"/>
  <c r="J77" i="9"/>
  <c r="I77" i="9"/>
  <c r="G77" i="9"/>
  <c r="F77" i="9"/>
  <c r="A77" i="9"/>
  <c r="L76" i="9"/>
  <c r="J76" i="9"/>
  <c r="I76" i="9"/>
  <c r="G76" i="9"/>
  <c r="F76" i="9"/>
  <c r="A76" i="9"/>
  <c r="L75" i="9"/>
  <c r="J75" i="9"/>
  <c r="I75" i="9"/>
  <c r="G75" i="9"/>
  <c r="F75" i="9"/>
  <c r="A75" i="9"/>
  <c r="L74" i="9"/>
  <c r="J74" i="9"/>
  <c r="I74" i="9"/>
  <c r="G74" i="9"/>
  <c r="F74" i="9"/>
  <c r="A74" i="9"/>
  <c r="L73" i="9"/>
  <c r="J73" i="9"/>
  <c r="I73" i="9"/>
  <c r="G73" i="9"/>
  <c r="F73" i="9"/>
  <c r="A73" i="9"/>
  <c r="L72" i="9"/>
  <c r="J72" i="9"/>
  <c r="I72" i="9"/>
  <c r="G72" i="9"/>
  <c r="F72" i="9"/>
  <c r="A72" i="9"/>
  <c r="L71" i="9"/>
  <c r="J71" i="9"/>
  <c r="I71" i="9"/>
  <c r="G71" i="9"/>
  <c r="F71" i="9"/>
  <c r="A71" i="9"/>
  <c r="L70" i="9"/>
  <c r="J70" i="9"/>
  <c r="I70" i="9"/>
  <c r="G70" i="9"/>
  <c r="F70" i="9"/>
  <c r="A70" i="9"/>
  <c r="L69" i="9"/>
  <c r="J69" i="9"/>
  <c r="I69" i="9"/>
  <c r="G69" i="9"/>
  <c r="F69" i="9"/>
  <c r="A69" i="9"/>
  <c r="L68" i="9"/>
  <c r="J68" i="9"/>
  <c r="I68" i="9"/>
  <c r="G68" i="9"/>
  <c r="F68" i="9"/>
  <c r="A68" i="9"/>
  <c r="L67" i="9"/>
  <c r="J67" i="9"/>
  <c r="I67" i="9"/>
  <c r="G67" i="9"/>
  <c r="F67" i="9"/>
  <c r="A67" i="9"/>
  <c r="L66" i="9"/>
  <c r="J66" i="9"/>
  <c r="I66" i="9"/>
  <c r="G66" i="9"/>
  <c r="F66" i="9"/>
  <c r="A66" i="9"/>
  <c r="L65" i="9"/>
  <c r="J65" i="9"/>
  <c r="I65" i="9"/>
  <c r="G65" i="9"/>
  <c r="F65" i="9"/>
  <c r="A65" i="9"/>
  <c r="L64" i="9"/>
  <c r="J64" i="9"/>
  <c r="I64" i="9"/>
  <c r="G64" i="9"/>
  <c r="F64" i="9"/>
  <c r="A64" i="9"/>
  <c r="L63" i="9"/>
  <c r="J63" i="9"/>
  <c r="I63" i="9"/>
  <c r="G63" i="9"/>
  <c r="F63" i="9"/>
  <c r="A63" i="9"/>
  <c r="L62" i="9"/>
  <c r="J62" i="9"/>
  <c r="I62" i="9"/>
  <c r="G62" i="9"/>
  <c r="F62" i="9"/>
  <c r="A62" i="9"/>
  <c r="L61" i="9"/>
  <c r="J61" i="9"/>
  <c r="I61" i="9"/>
  <c r="G61" i="9"/>
  <c r="F61" i="9"/>
  <c r="A61" i="9"/>
  <c r="L60" i="9"/>
  <c r="J60" i="9"/>
  <c r="I60" i="9"/>
  <c r="G60" i="9"/>
  <c r="F60" i="9"/>
  <c r="A60" i="9"/>
  <c r="L59" i="9"/>
  <c r="J59" i="9"/>
  <c r="I59" i="9"/>
  <c r="G59" i="9"/>
  <c r="F59" i="9"/>
  <c r="A59" i="9"/>
  <c r="L58" i="9"/>
  <c r="J58" i="9"/>
  <c r="I58" i="9"/>
  <c r="G58" i="9"/>
  <c r="F58" i="9"/>
  <c r="A58" i="9"/>
  <c r="L57" i="9"/>
  <c r="J57" i="9"/>
  <c r="I57" i="9"/>
  <c r="G57" i="9"/>
  <c r="F57" i="9"/>
  <c r="A57" i="9"/>
  <c r="L56" i="9"/>
  <c r="J56" i="9"/>
  <c r="I56" i="9"/>
  <c r="G56" i="9"/>
  <c r="F56" i="9"/>
  <c r="A56" i="9"/>
  <c r="L55" i="9"/>
  <c r="J55" i="9"/>
  <c r="I55" i="9"/>
  <c r="G55" i="9"/>
  <c r="F55" i="9"/>
  <c r="A55" i="9"/>
  <c r="L54" i="9"/>
  <c r="J54" i="9"/>
  <c r="I54" i="9"/>
  <c r="G54" i="9"/>
  <c r="F54" i="9"/>
  <c r="A54" i="9"/>
  <c r="L53" i="9"/>
  <c r="J53" i="9"/>
  <c r="I53" i="9"/>
  <c r="G53" i="9"/>
  <c r="F53" i="9"/>
  <c r="A53" i="9"/>
  <c r="L52" i="9"/>
  <c r="J52" i="9"/>
  <c r="I52" i="9"/>
  <c r="G52" i="9"/>
  <c r="F52" i="9"/>
  <c r="A52" i="9"/>
  <c r="L51" i="9"/>
  <c r="J51" i="9"/>
  <c r="I51" i="9"/>
  <c r="G51" i="9"/>
  <c r="F51" i="9"/>
  <c r="A51" i="9"/>
  <c r="L50" i="9"/>
  <c r="J50" i="9"/>
  <c r="I50" i="9"/>
  <c r="G50" i="9"/>
  <c r="F50" i="9"/>
  <c r="A50" i="9"/>
  <c r="L49" i="9"/>
  <c r="J49" i="9"/>
  <c r="I49" i="9"/>
  <c r="G49" i="9"/>
  <c r="F49" i="9"/>
  <c r="A49" i="9"/>
  <c r="L48" i="9"/>
  <c r="J48" i="9"/>
  <c r="I48" i="9"/>
  <c r="G48" i="9"/>
  <c r="F48" i="9"/>
  <c r="A48" i="9"/>
  <c r="L47" i="9"/>
  <c r="J47" i="9"/>
  <c r="I47" i="9"/>
  <c r="G47" i="9"/>
  <c r="F47" i="9"/>
  <c r="A47" i="9"/>
  <c r="L46" i="9"/>
  <c r="J46" i="9"/>
  <c r="I46" i="9"/>
  <c r="G46" i="9"/>
  <c r="F46" i="9"/>
  <c r="A46" i="9"/>
  <c r="L45" i="9"/>
  <c r="J45" i="9"/>
  <c r="I45" i="9"/>
  <c r="G45" i="9"/>
  <c r="F45" i="9"/>
  <c r="A45" i="9"/>
  <c r="L44" i="9"/>
  <c r="J44" i="9"/>
  <c r="I44" i="9"/>
  <c r="G44" i="9"/>
  <c r="F44" i="9"/>
  <c r="A44" i="9"/>
  <c r="L43" i="9"/>
  <c r="J43" i="9"/>
  <c r="I43" i="9"/>
  <c r="G43" i="9"/>
  <c r="F43" i="9"/>
  <c r="A43" i="9"/>
  <c r="L42" i="9"/>
  <c r="J42" i="9"/>
  <c r="I42" i="9"/>
  <c r="G42" i="9"/>
  <c r="F42" i="9"/>
  <c r="A42" i="9"/>
  <c r="L41" i="9"/>
  <c r="L233" i="9" s="1"/>
  <c r="J41" i="9"/>
  <c r="I41" i="9"/>
  <c r="G41" i="9"/>
  <c r="F41" i="9"/>
  <c r="A41" i="9"/>
  <c r="L40" i="9"/>
  <c r="J40" i="9"/>
  <c r="I40" i="9"/>
  <c r="G40" i="9"/>
  <c r="F40" i="9"/>
  <c r="A40" i="9"/>
  <c r="L39" i="9"/>
  <c r="L231" i="9" s="1"/>
  <c r="J39" i="9"/>
  <c r="I39" i="9"/>
  <c r="G39" i="9"/>
  <c r="F39" i="9"/>
  <c r="A39" i="9"/>
  <c r="L38" i="9"/>
  <c r="L266" i="9" s="1"/>
  <c r="J38" i="9"/>
  <c r="I38" i="9"/>
  <c r="G38" i="9"/>
  <c r="F38" i="9"/>
  <c r="A38" i="9"/>
  <c r="L37" i="9"/>
  <c r="L265" i="9" s="1"/>
  <c r="J37" i="9"/>
  <c r="I37" i="9"/>
  <c r="G37" i="9"/>
  <c r="F37" i="9"/>
  <c r="A37" i="9"/>
  <c r="L36" i="9"/>
  <c r="L264" i="9" s="1"/>
  <c r="J36" i="9"/>
  <c r="I36" i="9"/>
  <c r="G36" i="9"/>
  <c r="F36" i="9"/>
  <c r="A36" i="9"/>
  <c r="L35" i="9"/>
  <c r="L263" i="9" s="1"/>
  <c r="J35" i="9"/>
  <c r="I35" i="9"/>
  <c r="G35" i="9"/>
  <c r="F35" i="9"/>
  <c r="A35" i="9"/>
  <c r="L34" i="9"/>
  <c r="L262" i="9" s="1"/>
  <c r="J34" i="9"/>
  <c r="I34" i="9"/>
  <c r="G34" i="9"/>
  <c r="F34" i="9"/>
  <c r="A34" i="9"/>
  <c r="L33" i="9"/>
  <c r="L261" i="9" s="1"/>
  <c r="J33" i="9"/>
  <c r="I33" i="9"/>
  <c r="G33" i="9"/>
  <c r="F33" i="9"/>
  <c r="A33" i="9"/>
  <c r="L32" i="9"/>
  <c r="L260" i="9" s="1"/>
  <c r="J32" i="9"/>
  <c r="I32" i="9"/>
  <c r="G32" i="9"/>
  <c r="F32" i="9"/>
  <c r="A32" i="9"/>
  <c r="L31" i="9"/>
  <c r="L259" i="9" s="1"/>
  <c r="J31" i="9"/>
  <c r="I31" i="9"/>
  <c r="G31" i="9"/>
  <c r="F31" i="9"/>
  <c r="A31" i="9"/>
  <c r="L30" i="9"/>
  <c r="L258" i="9" s="1"/>
  <c r="J30" i="9"/>
  <c r="I30" i="9"/>
  <c r="G30" i="9"/>
  <c r="F30" i="9"/>
  <c r="A30" i="9"/>
  <c r="L29" i="9"/>
  <c r="L257" i="9" s="1"/>
  <c r="J29" i="9"/>
  <c r="I29" i="9"/>
  <c r="G29" i="9"/>
  <c r="F29" i="9"/>
  <c r="A29" i="9"/>
  <c r="L28" i="9"/>
  <c r="L256" i="9" s="1"/>
  <c r="J28" i="9"/>
  <c r="I28" i="9"/>
  <c r="G28" i="9"/>
  <c r="F28" i="9"/>
  <c r="A28" i="9"/>
  <c r="L27" i="9"/>
  <c r="L255" i="9" s="1"/>
  <c r="J27" i="9"/>
  <c r="I27" i="9"/>
  <c r="G27" i="9"/>
  <c r="F27" i="9"/>
  <c r="A27" i="9"/>
  <c r="L26" i="9"/>
  <c r="L254" i="9" s="1"/>
  <c r="J26" i="9"/>
  <c r="I26" i="9"/>
  <c r="G26" i="9"/>
  <c r="F26" i="9"/>
  <c r="A26" i="9"/>
  <c r="L25" i="9"/>
  <c r="L253" i="9" s="1"/>
  <c r="J25" i="9"/>
  <c r="I25" i="9"/>
  <c r="G25" i="9"/>
  <c r="F25" i="9"/>
  <c r="A25" i="9"/>
  <c r="L24" i="9"/>
  <c r="L252" i="9" s="1"/>
  <c r="J24" i="9"/>
  <c r="I24" i="9"/>
  <c r="G24" i="9"/>
  <c r="F24" i="9"/>
  <c r="A24" i="9"/>
  <c r="L23" i="9"/>
  <c r="L251" i="9" s="1"/>
  <c r="J23" i="9"/>
  <c r="I23" i="9"/>
  <c r="G23" i="9"/>
  <c r="F23" i="9"/>
  <c r="A23" i="9"/>
  <c r="L22" i="9"/>
  <c r="L250" i="9" s="1"/>
  <c r="J22" i="9"/>
  <c r="I22" i="9"/>
  <c r="G22" i="9"/>
  <c r="F22" i="9"/>
  <c r="A22" i="9"/>
  <c r="L21" i="9"/>
  <c r="L249" i="9" s="1"/>
  <c r="J21" i="9"/>
  <c r="I21" i="9"/>
  <c r="G21" i="9"/>
  <c r="F21" i="9"/>
  <c r="A21" i="9"/>
  <c r="L20" i="9"/>
  <c r="L248" i="9" s="1"/>
  <c r="J20" i="9"/>
  <c r="I20" i="9"/>
  <c r="G20" i="9"/>
  <c r="F20" i="9"/>
  <c r="A20" i="9"/>
  <c r="L19" i="9"/>
  <c r="L247" i="9" s="1"/>
  <c r="J19" i="9"/>
  <c r="I19" i="9"/>
  <c r="G19" i="9"/>
  <c r="F19" i="9"/>
  <c r="A19" i="9"/>
  <c r="L18" i="9"/>
  <c r="L246" i="9" s="1"/>
  <c r="J18" i="9"/>
  <c r="I18" i="9"/>
  <c r="G18" i="9"/>
  <c r="F18" i="9"/>
  <c r="A18" i="9"/>
  <c r="L17" i="9"/>
  <c r="L245" i="9" s="1"/>
  <c r="J17" i="9"/>
  <c r="I17" i="9"/>
  <c r="G17" i="9"/>
  <c r="F17" i="9"/>
  <c r="A17" i="9"/>
  <c r="L16" i="9"/>
  <c r="L244" i="9" s="1"/>
  <c r="J16" i="9"/>
  <c r="I16" i="9"/>
  <c r="G16" i="9"/>
  <c r="F16" i="9"/>
  <c r="A16" i="9"/>
  <c r="S41" i="8" s="1"/>
  <c r="L15" i="9"/>
  <c r="L243" i="9" s="1"/>
  <c r="H15" i="9"/>
  <c r="G15" i="9"/>
  <c r="F15" i="9"/>
  <c r="A15" i="9"/>
  <c r="L14" i="9"/>
  <c r="J14" i="9"/>
  <c r="I14" i="9"/>
  <c r="G14" i="9"/>
  <c r="F14" i="9"/>
  <c r="A14" i="9"/>
  <c r="L13" i="9"/>
  <c r="J13" i="9"/>
  <c r="I13" i="9"/>
  <c r="G13" i="9"/>
  <c r="F13" i="9"/>
  <c r="A13" i="9"/>
  <c r="L12" i="9"/>
  <c r="J12" i="9"/>
  <c r="I12" i="9"/>
  <c r="G12" i="9"/>
  <c r="F12" i="9"/>
  <c r="A12" i="9"/>
  <c r="L11" i="9"/>
  <c r="J11" i="9"/>
  <c r="I11" i="9"/>
  <c r="G11" i="9"/>
  <c r="F11" i="9"/>
  <c r="A11" i="9"/>
  <c r="L10" i="9"/>
  <c r="J10" i="9"/>
  <c r="I10" i="9"/>
  <c r="G10" i="9"/>
  <c r="F10" i="9"/>
  <c r="A10" i="9"/>
  <c r="L9" i="9"/>
  <c r="J9" i="9"/>
  <c r="I9" i="9"/>
  <c r="G9" i="9"/>
  <c r="F9" i="9"/>
  <c r="A9" i="9"/>
  <c r="L8" i="9"/>
  <c r="L236" i="9" s="1"/>
  <c r="J8" i="9"/>
  <c r="I8" i="9"/>
  <c r="G8" i="9"/>
  <c r="F8" i="9"/>
  <c r="A8" i="9"/>
  <c r="L7" i="9"/>
  <c r="J7" i="9"/>
  <c r="I7" i="9"/>
  <c r="G7" i="9"/>
  <c r="F7" i="9"/>
  <c r="A7" i="9"/>
  <c r="L6" i="9"/>
  <c r="J6" i="9"/>
  <c r="I6" i="9"/>
  <c r="G6" i="9"/>
  <c r="F6" i="9"/>
  <c r="A6" i="9"/>
  <c r="L5" i="9"/>
  <c r="L234" i="9" s="1"/>
  <c r="J5" i="9"/>
  <c r="I5" i="9"/>
  <c r="G5" i="9"/>
  <c r="F5" i="9"/>
  <c r="A5" i="9"/>
  <c r="L4" i="9"/>
  <c r="J4" i="9"/>
  <c r="I4" i="9"/>
  <c r="G4" i="9"/>
  <c r="F4" i="9"/>
  <c r="A4" i="9"/>
  <c r="L3" i="9"/>
  <c r="L232" i="9" s="1"/>
  <c r="J3" i="9"/>
  <c r="I3" i="9"/>
  <c r="G3" i="9"/>
  <c r="F3" i="9"/>
  <c r="A3" i="9"/>
  <c r="L2" i="9"/>
  <c r="J2" i="9"/>
  <c r="I2" i="9"/>
  <c r="G2" i="9"/>
  <c r="F2" i="9"/>
  <c r="A2" i="9"/>
  <c r="R48" i="8"/>
  <c r="L48" i="8" s="1"/>
  <c r="C48" i="8"/>
  <c r="C47" i="8"/>
  <c r="R47" i="8" s="1"/>
  <c r="C46" i="8"/>
  <c r="R46" i="8" s="1"/>
  <c r="N45" i="8"/>
  <c r="Y45" i="8" s="1"/>
  <c r="C45" i="8"/>
  <c r="R45" i="8" s="1"/>
  <c r="R44" i="8"/>
  <c r="C44" i="8"/>
  <c r="L43" i="8"/>
  <c r="C43" i="8"/>
  <c r="R43" i="8" s="1"/>
  <c r="C42" i="8"/>
  <c r="R42" i="8" s="1"/>
  <c r="C41" i="8"/>
  <c r="R41" i="8" s="1"/>
  <c r="W40" i="8"/>
  <c r="R40" i="8"/>
  <c r="C40" i="8"/>
  <c r="C39" i="8"/>
  <c r="R39" i="8" s="1"/>
  <c r="S39" i="8" s="1"/>
  <c r="C38" i="8"/>
  <c r="R38" i="8" s="1"/>
  <c r="E37" i="8"/>
  <c r="C37" i="8"/>
  <c r="R37" i="8" s="1"/>
  <c r="C36" i="8"/>
  <c r="R36" i="8" s="1"/>
  <c r="C35" i="8"/>
  <c r="R35" i="8" s="1"/>
  <c r="R34" i="8"/>
  <c r="C34" i="8"/>
  <c r="C33" i="8"/>
  <c r="R33" i="8" s="1"/>
  <c r="R32" i="8"/>
  <c r="C32" i="8"/>
  <c r="C31" i="8"/>
  <c r="R31" i="8" s="1"/>
  <c r="R30" i="8"/>
  <c r="C30" i="8"/>
  <c r="C29" i="8"/>
  <c r="R29" i="8" s="1"/>
  <c r="R28" i="8"/>
  <c r="C28" i="8"/>
  <c r="C27" i="8"/>
  <c r="R27" i="8" s="1"/>
  <c r="R26" i="8"/>
  <c r="C26" i="8"/>
  <c r="C25" i="8"/>
  <c r="R25" i="8" s="1"/>
  <c r="C24" i="8"/>
  <c r="R24" i="8" s="1"/>
  <c r="L23" i="8"/>
  <c r="C23" i="8"/>
  <c r="R23" i="8" s="1"/>
  <c r="C22" i="8"/>
  <c r="R22" i="8" s="1"/>
  <c r="C21" i="8"/>
  <c r="R21" i="8" s="1"/>
  <c r="C20" i="8"/>
  <c r="R20" i="8" s="1"/>
  <c r="C19" i="8"/>
  <c r="R19" i="8" s="1"/>
  <c r="C18" i="8"/>
  <c r="R18" i="8" s="1"/>
  <c r="C17" i="8"/>
  <c r="R17" i="8" s="1"/>
  <c r="R16" i="8"/>
  <c r="D16" i="8" s="1"/>
  <c r="C16" i="8"/>
  <c r="C15" i="8"/>
  <c r="R15" i="8" s="1"/>
  <c r="U14" i="8"/>
  <c r="R14" i="8"/>
  <c r="C14" i="8"/>
  <c r="C13" i="8"/>
  <c r="R13" i="8" s="1"/>
  <c r="T12" i="8"/>
  <c r="R12" i="8"/>
  <c r="C12" i="8"/>
  <c r="C11" i="8"/>
  <c r="R11" i="8" s="1"/>
  <c r="L11" i="8" s="1"/>
  <c r="R10" i="8"/>
  <c r="C10" i="8"/>
  <c r="N9" i="8"/>
  <c r="Y9" i="8" s="1"/>
  <c r="C9" i="8"/>
  <c r="R9" i="8" s="1"/>
  <c r="O5" i="8"/>
  <c r="B7" i="13" s="1"/>
  <c r="R46" i="7"/>
  <c r="C46" i="7"/>
  <c r="C45" i="7"/>
  <c r="R45" i="7" s="1"/>
  <c r="R44" i="7"/>
  <c r="C44" i="7"/>
  <c r="C43" i="7"/>
  <c r="R43" i="7" s="1"/>
  <c r="E42" i="7"/>
  <c r="C42" i="7"/>
  <c r="R42" i="7" s="1"/>
  <c r="C41" i="7"/>
  <c r="R41" i="7" s="1"/>
  <c r="C40" i="7"/>
  <c r="R40" i="7" s="1"/>
  <c r="C39" i="7"/>
  <c r="R39" i="7" s="1"/>
  <c r="R38" i="7"/>
  <c r="C38" i="7"/>
  <c r="C37" i="7"/>
  <c r="R37" i="7" s="1"/>
  <c r="R36" i="7"/>
  <c r="M36" i="7" s="1"/>
  <c r="C36" i="7"/>
  <c r="C35" i="7"/>
  <c r="R35" i="7" s="1"/>
  <c r="R34" i="7"/>
  <c r="E34" i="7"/>
  <c r="C34" i="7"/>
  <c r="C33" i="7"/>
  <c r="R33" i="7" s="1"/>
  <c r="C32" i="7"/>
  <c r="R32" i="7" s="1"/>
  <c r="M32" i="7" s="1"/>
  <c r="C31" i="7"/>
  <c r="R31" i="7" s="1"/>
  <c r="C30" i="7"/>
  <c r="R30" i="7" s="1"/>
  <c r="E30" i="7" s="1"/>
  <c r="C29" i="7"/>
  <c r="R29" i="7" s="1"/>
  <c r="C28" i="7"/>
  <c r="R28" i="7" s="1"/>
  <c r="C27" i="7"/>
  <c r="R27" i="7" s="1"/>
  <c r="E26" i="7"/>
  <c r="C26" i="7"/>
  <c r="R26" i="7" s="1"/>
  <c r="C25" i="7"/>
  <c r="R25" i="7" s="1"/>
  <c r="C24" i="7"/>
  <c r="R24" i="7" s="1"/>
  <c r="C23" i="7"/>
  <c r="R23" i="7" s="1"/>
  <c r="C22" i="7"/>
  <c r="R22" i="7" s="1"/>
  <c r="E22" i="7" s="1"/>
  <c r="C21" i="7"/>
  <c r="R21" i="7" s="1"/>
  <c r="R20" i="7"/>
  <c r="C20" i="7"/>
  <c r="C19" i="7"/>
  <c r="R19" i="7" s="1"/>
  <c r="R18" i="7"/>
  <c r="E18" i="7" s="1"/>
  <c r="C18" i="7"/>
  <c r="C17" i="7"/>
  <c r="R17" i="7" s="1"/>
  <c r="S17" i="7" s="1"/>
  <c r="R16" i="7"/>
  <c r="C16" i="7"/>
  <c r="C15" i="7"/>
  <c r="R15" i="7" s="1"/>
  <c r="R14" i="7"/>
  <c r="E14" i="7" s="1"/>
  <c r="C14" i="7"/>
  <c r="C13" i="7"/>
  <c r="R13" i="7" s="1"/>
  <c r="S12" i="7"/>
  <c r="C12" i="7"/>
  <c r="R12" i="7" s="1"/>
  <c r="C11" i="7"/>
  <c r="R11" i="7" s="1"/>
  <c r="L11" i="7" s="1"/>
  <c r="M10" i="7"/>
  <c r="C10" i="7"/>
  <c r="R10" i="7" s="1"/>
  <c r="C9" i="7"/>
  <c r="R9" i="7" s="1"/>
  <c r="O5" i="7"/>
  <c r="B6" i="13" s="1"/>
  <c r="E46" i="6"/>
  <c r="C46" i="6"/>
  <c r="R46" i="6" s="1"/>
  <c r="C45" i="6"/>
  <c r="R45" i="6" s="1"/>
  <c r="L45" i="6" s="1"/>
  <c r="C44" i="6"/>
  <c r="R44" i="6" s="1"/>
  <c r="C43" i="6"/>
  <c r="R43" i="6" s="1"/>
  <c r="C42" i="6"/>
  <c r="R42" i="6" s="1"/>
  <c r="C41" i="6"/>
  <c r="R41" i="6" s="1"/>
  <c r="C40" i="6"/>
  <c r="R40" i="6" s="1"/>
  <c r="L39" i="6"/>
  <c r="C39" i="6"/>
  <c r="R39" i="6" s="1"/>
  <c r="C38" i="6"/>
  <c r="R38" i="6" s="1"/>
  <c r="T38" i="6" s="1"/>
  <c r="R37" i="6"/>
  <c r="W37" i="6" s="1"/>
  <c r="C37" i="6"/>
  <c r="C36" i="6"/>
  <c r="R36" i="6" s="1"/>
  <c r="R35" i="6"/>
  <c r="E35" i="6"/>
  <c r="C35" i="6"/>
  <c r="U34" i="6"/>
  <c r="D34" i="6"/>
  <c r="C34" i="6"/>
  <c r="R34" i="6" s="1"/>
  <c r="W34" i="6" s="1"/>
  <c r="C33" i="6"/>
  <c r="R33" i="6" s="1"/>
  <c r="C32" i="6"/>
  <c r="R32" i="6" s="1"/>
  <c r="M32" i="6" s="1"/>
  <c r="C31" i="6"/>
  <c r="R31" i="6" s="1"/>
  <c r="C30" i="6"/>
  <c r="R30" i="6" s="1"/>
  <c r="R29" i="6"/>
  <c r="C29" i="6"/>
  <c r="C28" i="6"/>
  <c r="R28" i="6" s="1"/>
  <c r="R27" i="6"/>
  <c r="V27" i="6" s="1"/>
  <c r="C27" i="6"/>
  <c r="D26" i="6"/>
  <c r="C26" i="6"/>
  <c r="R26" i="6" s="1"/>
  <c r="W26" i="6" s="1"/>
  <c r="C25" i="6"/>
  <c r="R25" i="6" s="1"/>
  <c r="C24" i="6"/>
  <c r="R24" i="6" s="1"/>
  <c r="U23" i="6"/>
  <c r="R23" i="6"/>
  <c r="C23" i="6"/>
  <c r="C22" i="6"/>
  <c r="R22" i="6" s="1"/>
  <c r="R21" i="6"/>
  <c r="C21" i="6"/>
  <c r="C20" i="6"/>
  <c r="R20" i="6" s="1"/>
  <c r="U19" i="6"/>
  <c r="C19" i="6"/>
  <c r="R19" i="6" s="1"/>
  <c r="N18" i="6"/>
  <c r="Y18" i="6" s="1"/>
  <c r="E18" i="6"/>
  <c r="C18" i="6"/>
  <c r="R18" i="6" s="1"/>
  <c r="R17" i="6"/>
  <c r="E17" i="6"/>
  <c r="C17" i="6"/>
  <c r="R16" i="6"/>
  <c r="N16" i="6"/>
  <c r="Y16" i="6" s="1"/>
  <c r="D16" i="6"/>
  <c r="C16" i="6"/>
  <c r="C15" i="6"/>
  <c r="R15" i="6" s="1"/>
  <c r="C14" i="6"/>
  <c r="R14" i="6" s="1"/>
  <c r="C13" i="6"/>
  <c r="R13" i="6" s="1"/>
  <c r="C12" i="6"/>
  <c r="R12" i="6" s="1"/>
  <c r="T11" i="6"/>
  <c r="C11" i="6"/>
  <c r="R11" i="6" s="1"/>
  <c r="C10" i="6"/>
  <c r="R10" i="6" s="1"/>
  <c r="R9" i="6"/>
  <c r="E9" i="6" s="1"/>
  <c r="C9" i="6"/>
  <c r="O5" i="6"/>
  <c r="B5" i="13" s="1"/>
  <c r="C46" i="5"/>
  <c r="R46" i="5" s="1"/>
  <c r="R45" i="5"/>
  <c r="C45" i="5"/>
  <c r="L44" i="5"/>
  <c r="D44" i="5"/>
  <c r="C44" i="5"/>
  <c r="R44" i="5" s="1"/>
  <c r="M43" i="5"/>
  <c r="D43" i="5"/>
  <c r="C43" i="5"/>
  <c r="R43" i="5" s="1"/>
  <c r="C42" i="5"/>
  <c r="R42" i="5" s="1"/>
  <c r="R41" i="5"/>
  <c r="U41" i="5" s="1"/>
  <c r="C41" i="5"/>
  <c r="T40" i="5"/>
  <c r="E40" i="5"/>
  <c r="C40" i="5"/>
  <c r="R40" i="5" s="1"/>
  <c r="C39" i="5"/>
  <c r="R39" i="5" s="1"/>
  <c r="C38" i="5"/>
  <c r="R38" i="5" s="1"/>
  <c r="R37" i="5"/>
  <c r="C37" i="5"/>
  <c r="V36" i="5"/>
  <c r="E36" i="5"/>
  <c r="C36" i="5"/>
  <c r="R36" i="5" s="1"/>
  <c r="C35" i="5"/>
  <c r="R35" i="5" s="1"/>
  <c r="C34" i="5"/>
  <c r="R34" i="5" s="1"/>
  <c r="R33" i="5"/>
  <c r="C33" i="5"/>
  <c r="V32" i="5"/>
  <c r="C32" i="5"/>
  <c r="R32" i="5" s="1"/>
  <c r="M31" i="5"/>
  <c r="C31" i="5"/>
  <c r="R31" i="5" s="1"/>
  <c r="C30" i="5"/>
  <c r="R30" i="5" s="1"/>
  <c r="R29" i="5"/>
  <c r="C29" i="5"/>
  <c r="R28" i="5"/>
  <c r="T28" i="5" s="1"/>
  <c r="C28" i="5"/>
  <c r="T27" i="5"/>
  <c r="C27" i="5"/>
  <c r="R27" i="5" s="1"/>
  <c r="C26" i="5"/>
  <c r="R26" i="5" s="1"/>
  <c r="R25" i="5"/>
  <c r="C25" i="5"/>
  <c r="R24" i="5"/>
  <c r="L24" i="5"/>
  <c r="C24" i="5"/>
  <c r="W23" i="5"/>
  <c r="T23" i="5"/>
  <c r="C23" i="5"/>
  <c r="R23" i="5" s="1"/>
  <c r="S23" i="5" s="1"/>
  <c r="C22" i="5"/>
  <c r="R22" i="5" s="1"/>
  <c r="R21" i="5"/>
  <c r="C21" i="5"/>
  <c r="Y20" i="5"/>
  <c r="R20" i="5"/>
  <c r="N20" i="5"/>
  <c r="D20" i="5"/>
  <c r="C20" i="5"/>
  <c r="C19" i="5"/>
  <c r="R19" i="5" s="1"/>
  <c r="W19" i="5" s="1"/>
  <c r="C18" i="5"/>
  <c r="R18" i="5" s="1"/>
  <c r="R17" i="5"/>
  <c r="M17" i="5"/>
  <c r="E17" i="5"/>
  <c r="C17" i="5"/>
  <c r="R16" i="5"/>
  <c r="L16" i="5" s="1"/>
  <c r="C16" i="5"/>
  <c r="C15" i="5"/>
  <c r="R15" i="5" s="1"/>
  <c r="M15" i="5" s="1"/>
  <c r="C14" i="5"/>
  <c r="R14" i="5" s="1"/>
  <c r="C13" i="5"/>
  <c r="R13" i="5" s="1"/>
  <c r="V13" i="5" s="1"/>
  <c r="R12" i="5"/>
  <c r="T12" i="5" s="1"/>
  <c r="L12" i="5"/>
  <c r="C12" i="5"/>
  <c r="W11" i="5"/>
  <c r="C11" i="5"/>
  <c r="R11" i="5" s="1"/>
  <c r="D11" i="5" s="1"/>
  <c r="C10" i="5"/>
  <c r="R10" i="5" s="1"/>
  <c r="C9" i="5"/>
  <c r="R9" i="5" s="1"/>
  <c r="U9" i="5" s="1"/>
  <c r="O5" i="5"/>
  <c r="B4" i="13" s="1"/>
  <c r="C46" i="4"/>
  <c r="R46" i="4" s="1"/>
  <c r="R45" i="4"/>
  <c r="M45" i="4" s="1"/>
  <c r="C45" i="4"/>
  <c r="R44" i="4"/>
  <c r="C44" i="4"/>
  <c r="W43" i="4"/>
  <c r="E43" i="4"/>
  <c r="D43" i="4"/>
  <c r="C43" i="4"/>
  <c r="R43" i="4" s="1"/>
  <c r="C42" i="4"/>
  <c r="R42" i="4" s="1"/>
  <c r="R41" i="4"/>
  <c r="V41" i="4" s="1"/>
  <c r="E41" i="4"/>
  <c r="C41" i="4"/>
  <c r="C40" i="4"/>
  <c r="R40" i="4" s="1"/>
  <c r="M39" i="4"/>
  <c r="D39" i="4"/>
  <c r="C39" i="4"/>
  <c r="R39" i="4" s="1"/>
  <c r="C38" i="4"/>
  <c r="R38" i="4" s="1"/>
  <c r="R37" i="4"/>
  <c r="W37" i="4" s="1"/>
  <c r="C37" i="4"/>
  <c r="C36" i="4"/>
  <c r="R36" i="4" s="1"/>
  <c r="M35" i="4"/>
  <c r="D35" i="4"/>
  <c r="C35" i="4"/>
  <c r="R35" i="4" s="1"/>
  <c r="C34" i="4"/>
  <c r="R34" i="4" s="1"/>
  <c r="C33" i="4"/>
  <c r="R33" i="4" s="1"/>
  <c r="V33" i="4" s="1"/>
  <c r="C32" i="4"/>
  <c r="R32" i="4" s="1"/>
  <c r="T31" i="4"/>
  <c r="C31" i="4"/>
  <c r="R31" i="4" s="1"/>
  <c r="W31" i="4" s="1"/>
  <c r="C30" i="4"/>
  <c r="R30" i="4" s="1"/>
  <c r="C29" i="4"/>
  <c r="R29" i="4" s="1"/>
  <c r="V28" i="4"/>
  <c r="E28" i="4"/>
  <c r="D28" i="4"/>
  <c r="C28" i="4"/>
  <c r="R28" i="4" s="1"/>
  <c r="T28" i="4" s="1"/>
  <c r="S27" i="4"/>
  <c r="C27" i="4"/>
  <c r="R27" i="4" s="1"/>
  <c r="M27" i="4" s="1"/>
  <c r="C26" i="4"/>
  <c r="R26" i="4" s="1"/>
  <c r="C25" i="4"/>
  <c r="R25" i="4" s="1"/>
  <c r="V25" i="4" s="1"/>
  <c r="U24" i="4"/>
  <c r="R24" i="4"/>
  <c r="L24" i="4"/>
  <c r="E24" i="4"/>
  <c r="C24" i="4"/>
  <c r="W23" i="4"/>
  <c r="T23" i="4"/>
  <c r="C23" i="4"/>
  <c r="R23" i="4" s="1"/>
  <c r="C22" i="4"/>
  <c r="R22" i="4" s="1"/>
  <c r="U21" i="4"/>
  <c r="C21" i="4"/>
  <c r="R21" i="4" s="1"/>
  <c r="M21" i="4" s="1"/>
  <c r="R20" i="4"/>
  <c r="C20" i="4"/>
  <c r="W19" i="4"/>
  <c r="E19" i="4"/>
  <c r="D19" i="4"/>
  <c r="C19" i="4"/>
  <c r="R19" i="4" s="1"/>
  <c r="C18" i="4"/>
  <c r="R18" i="4" s="1"/>
  <c r="C17" i="4"/>
  <c r="R17" i="4" s="1"/>
  <c r="W17" i="4" s="1"/>
  <c r="N16" i="4"/>
  <c r="Y16" i="4" s="1"/>
  <c r="C16" i="4"/>
  <c r="R16" i="4" s="1"/>
  <c r="D16" i="4" s="1"/>
  <c r="W15" i="4"/>
  <c r="C15" i="4"/>
  <c r="R15" i="4" s="1"/>
  <c r="M15" i="4" s="1"/>
  <c r="C14" i="4"/>
  <c r="R14" i="4" s="1"/>
  <c r="C13" i="4"/>
  <c r="R13" i="4" s="1"/>
  <c r="C12" i="4"/>
  <c r="R12" i="4" s="1"/>
  <c r="M11" i="4"/>
  <c r="E11" i="4"/>
  <c r="C11" i="4"/>
  <c r="R11" i="4" s="1"/>
  <c r="C10" i="4"/>
  <c r="R10" i="4" s="1"/>
  <c r="R9" i="4"/>
  <c r="W9" i="4" s="1"/>
  <c r="C9" i="4"/>
  <c r="O5" i="4"/>
  <c r="B3" i="13" s="1"/>
  <c r="Z52" i="3"/>
  <c r="Z51" i="3"/>
  <c r="AA47" i="3"/>
  <c r="Z47" i="3"/>
  <c r="T45" i="3"/>
  <c r="M45" i="3"/>
  <c r="C45" i="3"/>
  <c r="R45" i="3" s="1"/>
  <c r="S45" i="3" s="1"/>
  <c r="C44" i="3"/>
  <c r="R44" i="3" s="1"/>
  <c r="C43" i="3"/>
  <c r="R43" i="3" s="1"/>
  <c r="W43" i="3" s="1"/>
  <c r="V42" i="3"/>
  <c r="U42" i="3"/>
  <c r="L42" i="3"/>
  <c r="E42" i="3"/>
  <c r="C42" i="3"/>
  <c r="R42" i="3" s="1"/>
  <c r="T41" i="3"/>
  <c r="D41" i="3"/>
  <c r="C41" i="3"/>
  <c r="R41" i="3" s="1"/>
  <c r="C40" i="3"/>
  <c r="R40" i="3" s="1"/>
  <c r="R39" i="3"/>
  <c r="U39" i="3" s="1"/>
  <c r="M39" i="3"/>
  <c r="C39" i="3"/>
  <c r="R38" i="3"/>
  <c r="L38" i="3"/>
  <c r="C38" i="3"/>
  <c r="S37" i="3"/>
  <c r="C37" i="3"/>
  <c r="R37" i="3" s="1"/>
  <c r="E37" i="3" s="1"/>
  <c r="C36" i="3"/>
  <c r="R36" i="3" s="1"/>
  <c r="R35" i="3"/>
  <c r="C35" i="3"/>
  <c r="C34" i="3"/>
  <c r="R34" i="3" s="1"/>
  <c r="W33" i="3"/>
  <c r="M33" i="3"/>
  <c r="C33" i="3"/>
  <c r="R33" i="3" s="1"/>
  <c r="C32" i="3"/>
  <c r="R32" i="3" s="1"/>
  <c r="U31" i="3"/>
  <c r="R31" i="3"/>
  <c r="C31" i="3"/>
  <c r="C30" i="3"/>
  <c r="R30" i="3" s="1"/>
  <c r="S29" i="3"/>
  <c r="M29" i="3"/>
  <c r="C29" i="3"/>
  <c r="R29" i="3" s="1"/>
  <c r="C28" i="3"/>
  <c r="R28" i="3" s="1"/>
  <c r="C27" i="3"/>
  <c r="R27" i="3" s="1"/>
  <c r="V27" i="3" s="1"/>
  <c r="C26" i="3"/>
  <c r="R26" i="3" s="1"/>
  <c r="D25" i="3"/>
  <c r="C25" i="3"/>
  <c r="R25" i="3" s="1"/>
  <c r="W25" i="3" s="1"/>
  <c r="C24" i="3"/>
  <c r="R24" i="3" s="1"/>
  <c r="C23" i="3"/>
  <c r="R23" i="3" s="1"/>
  <c r="L22" i="3"/>
  <c r="E22" i="3"/>
  <c r="C22" i="3"/>
  <c r="R22" i="3" s="1"/>
  <c r="C21" i="3"/>
  <c r="R21" i="3" s="1"/>
  <c r="M21" i="3" s="1"/>
  <c r="C20" i="3"/>
  <c r="R20" i="3" s="1"/>
  <c r="C19" i="3"/>
  <c r="R19" i="3" s="1"/>
  <c r="W19" i="3" s="1"/>
  <c r="R18" i="3"/>
  <c r="T18" i="3" s="1"/>
  <c r="L18" i="3"/>
  <c r="C18" i="3"/>
  <c r="W17" i="3"/>
  <c r="C17" i="3"/>
  <c r="R17" i="3" s="1"/>
  <c r="D17" i="3" s="1"/>
  <c r="C16" i="3"/>
  <c r="R16" i="3" s="1"/>
  <c r="C15" i="3"/>
  <c r="R15" i="3" s="1"/>
  <c r="W15" i="3" s="1"/>
  <c r="C14" i="3"/>
  <c r="R14" i="3" s="1"/>
  <c r="W13" i="3"/>
  <c r="T13" i="3"/>
  <c r="M13" i="3"/>
  <c r="E13" i="3"/>
  <c r="D13" i="3"/>
  <c r="C13" i="3"/>
  <c r="R13" i="3" s="1"/>
  <c r="S13" i="3" s="1"/>
  <c r="C12" i="3"/>
  <c r="R12" i="3" s="1"/>
  <c r="R11" i="3"/>
  <c r="W11" i="3" s="1"/>
  <c r="C11" i="3"/>
  <c r="C10" i="3"/>
  <c r="R10" i="3" s="1"/>
  <c r="D10" i="3" s="1"/>
  <c r="C9" i="3"/>
  <c r="R9" i="3" s="1"/>
  <c r="M9" i="3" s="1"/>
  <c r="O5" i="3"/>
  <c r="B2" i="13" s="1"/>
  <c r="C44" i="2"/>
  <c r="R44" i="2" s="1"/>
  <c r="C43" i="2"/>
  <c r="R43" i="2" s="1"/>
  <c r="C42" i="2"/>
  <c r="R42" i="2" s="1"/>
  <c r="C41" i="2"/>
  <c r="R41" i="2" s="1"/>
  <c r="E41" i="2" s="1"/>
  <c r="C40" i="2"/>
  <c r="R40" i="2" s="1"/>
  <c r="C39" i="2"/>
  <c r="R39" i="2" s="1"/>
  <c r="C38" i="2"/>
  <c r="R38" i="2" s="1"/>
  <c r="C37" i="2"/>
  <c r="R37" i="2" s="1"/>
  <c r="W37" i="2" s="1"/>
  <c r="C36" i="2"/>
  <c r="R36" i="2" s="1"/>
  <c r="C35" i="2"/>
  <c r="R35" i="2" s="1"/>
  <c r="R34" i="2"/>
  <c r="C34" i="2"/>
  <c r="W33" i="2"/>
  <c r="C33" i="2"/>
  <c r="R33" i="2" s="1"/>
  <c r="C32" i="2"/>
  <c r="R32" i="2" s="1"/>
  <c r="C31" i="2"/>
  <c r="R31" i="2" s="1"/>
  <c r="R30" i="2"/>
  <c r="E30" i="2"/>
  <c r="C30" i="2"/>
  <c r="T29" i="2"/>
  <c r="E29" i="2"/>
  <c r="C29" i="2"/>
  <c r="R29" i="2" s="1"/>
  <c r="C28" i="2"/>
  <c r="R28" i="2" s="1"/>
  <c r="C27" i="2"/>
  <c r="R27" i="2" s="1"/>
  <c r="C26" i="2"/>
  <c r="R26" i="2" s="1"/>
  <c r="C25" i="2"/>
  <c r="R25" i="2" s="1"/>
  <c r="E25" i="2" s="1"/>
  <c r="C24" i="2"/>
  <c r="R24" i="2" s="1"/>
  <c r="C23" i="2"/>
  <c r="R23" i="2" s="1"/>
  <c r="C22" i="2"/>
  <c r="R22" i="2" s="1"/>
  <c r="C21" i="2"/>
  <c r="R21" i="2" s="1"/>
  <c r="W21" i="2" s="1"/>
  <c r="C20" i="2"/>
  <c r="R20" i="2" s="1"/>
  <c r="C19" i="2"/>
  <c r="R19" i="2" s="1"/>
  <c r="C18" i="2"/>
  <c r="R18" i="2" s="1"/>
  <c r="W18" i="2" s="1"/>
  <c r="C17" i="2"/>
  <c r="R17" i="2" s="1"/>
  <c r="R16" i="2"/>
  <c r="C16" i="2"/>
  <c r="C15" i="2"/>
  <c r="R15" i="2" s="1"/>
  <c r="C14" i="2"/>
  <c r="R14" i="2" s="1"/>
  <c r="W14" i="2" s="1"/>
  <c r="C13" i="2"/>
  <c r="R13" i="2" s="1"/>
  <c r="R12" i="2"/>
  <c r="N12" i="2"/>
  <c r="Y12" i="2" s="1"/>
  <c r="C12" i="2"/>
  <c r="C11" i="2"/>
  <c r="R11" i="2" s="1"/>
  <c r="C10" i="2"/>
  <c r="R10" i="2" s="1"/>
  <c r="W10" i="2" s="1"/>
  <c r="C9" i="2"/>
  <c r="R9" i="2" s="1"/>
  <c r="O5" i="2"/>
  <c r="U22" i="2" l="1"/>
  <c r="V22" i="2"/>
  <c r="N22" i="2"/>
  <c r="Y22" i="2" s="1"/>
  <c r="E22" i="2"/>
  <c r="T22" i="2"/>
  <c r="D22" i="2"/>
  <c r="S22" i="2"/>
  <c r="M29" i="4"/>
  <c r="U29" i="4"/>
  <c r="U32" i="4"/>
  <c r="L32" i="4"/>
  <c r="V32" i="4"/>
  <c r="E32" i="4"/>
  <c r="T32" i="4"/>
  <c r="D32" i="4"/>
  <c r="N32" i="4"/>
  <c r="Y32" i="4" s="1"/>
  <c r="T34" i="3"/>
  <c r="E34" i="3"/>
  <c r="U34" i="3"/>
  <c r="D34" i="3"/>
  <c r="V34" i="3"/>
  <c r="L34" i="3"/>
  <c r="N34" i="3"/>
  <c r="Y34" i="3" s="1"/>
  <c r="U38" i="2"/>
  <c r="V38" i="2"/>
  <c r="N38" i="2"/>
  <c r="Y38" i="2" s="1"/>
  <c r="E38" i="2"/>
  <c r="T38" i="2"/>
  <c r="D38" i="2"/>
  <c r="S38" i="2"/>
  <c r="U42" i="2"/>
  <c r="S42" i="2"/>
  <c r="D42" i="2"/>
  <c r="T42" i="2"/>
  <c r="V42" i="2"/>
  <c r="N42" i="2"/>
  <c r="Y42" i="2" s="1"/>
  <c r="E42" i="2"/>
  <c r="V12" i="4"/>
  <c r="E12" i="4"/>
  <c r="L12" i="4"/>
  <c r="D12" i="4"/>
  <c r="T12" i="4"/>
  <c r="L36" i="4"/>
  <c r="E36" i="4"/>
  <c r="V36" i="4"/>
  <c r="D36" i="4"/>
  <c r="T36" i="4"/>
  <c r="U26" i="2"/>
  <c r="S26" i="2"/>
  <c r="D26" i="2"/>
  <c r="T26" i="2"/>
  <c r="N26" i="2"/>
  <c r="Y26" i="2" s="1"/>
  <c r="V26" i="2"/>
  <c r="E26" i="2"/>
  <c r="T14" i="3"/>
  <c r="D14" i="3"/>
  <c r="E14" i="3"/>
  <c r="L14" i="3"/>
  <c r="V14" i="3"/>
  <c r="W23" i="3"/>
  <c r="M23" i="3"/>
  <c r="U23" i="3"/>
  <c r="U26" i="3"/>
  <c r="L26" i="3"/>
  <c r="N26" i="3"/>
  <c r="Y26" i="3" s="1"/>
  <c r="V26" i="3"/>
  <c r="E26" i="3"/>
  <c r="T26" i="3"/>
  <c r="D26" i="3"/>
  <c r="W13" i="4"/>
  <c r="U13" i="4"/>
  <c r="M13" i="4"/>
  <c r="E13" i="6"/>
  <c r="U13" i="6"/>
  <c r="M13" i="6"/>
  <c r="L30" i="3"/>
  <c r="T30" i="3"/>
  <c r="E30" i="3"/>
  <c r="V30" i="3"/>
  <c r="D30" i="3"/>
  <c r="T40" i="4"/>
  <c r="E40" i="4"/>
  <c r="N40" i="4"/>
  <c r="Y40" i="4" s="1"/>
  <c r="V40" i="4"/>
  <c r="L40" i="4"/>
  <c r="U40" i="4"/>
  <c r="D40" i="4"/>
  <c r="U34" i="2"/>
  <c r="S34" i="2"/>
  <c r="D34" i="2"/>
  <c r="T10" i="3"/>
  <c r="T44" i="4"/>
  <c r="D44" i="4"/>
  <c r="M25" i="5"/>
  <c r="U25" i="5"/>
  <c r="M39" i="5"/>
  <c r="W39" i="5"/>
  <c r="D39" i="5"/>
  <c r="E39" i="5"/>
  <c r="T20" i="4"/>
  <c r="D20" i="4"/>
  <c r="M22" i="6"/>
  <c r="T22" i="6"/>
  <c r="E22" i="6"/>
  <c r="N42" i="6"/>
  <c r="Y42" i="6" s="1"/>
  <c r="S42" i="6"/>
  <c r="D42" i="6"/>
  <c r="N21" i="8"/>
  <c r="Y21" i="8" s="1"/>
  <c r="E21" i="8"/>
  <c r="D28" i="8"/>
  <c r="T28" i="8"/>
  <c r="E34" i="8"/>
  <c r="U34" i="8"/>
  <c r="T25" i="2"/>
  <c r="E10" i="3"/>
  <c r="V38" i="3"/>
  <c r="E38" i="3"/>
  <c r="T27" i="4"/>
  <c r="U37" i="4"/>
  <c r="D15" i="5"/>
  <c r="T16" i="5"/>
  <c r="D19" i="5"/>
  <c r="T24" i="5"/>
  <c r="D24" i="5"/>
  <c r="V24" i="5"/>
  <c r="V12" i="6"/>
  <c r="D12" i="6"/>
  <c r="T12" i="6"/>
  <c r="W42" i="6"/>
  <c r="L39" i="8"/>
  <c r="L235" i="9"/>
  <c r="L239" i="9"/>
  <c r="T21" i="3"/>
  <c r="U28" i="5"/>
  <c r="L28" i="5"/>
  <c r="V28" i="5"/>
  <c r="E28" i="5"/>
  <c r="T15" i="6"/>
  <c r="M15" i="6"/>
  <c r="N27" i="6"/>
  <c r="Y27" i="6" s="1"/>
  <c r="E27" i="6"/>
  <c r="U27" i="6"/>
  <c r="T29" i="6"/>
  <c r="L29" i="6"/>
  <c r="L32" i="6"/>
  <c r="V32" i="6"/>
  <c r="U32" i="6"/>
  <c r="U30" i="2"/>
  <c r="V30" i="2"/>
  <c r="N30" i="2"/>
  <c r="Y30" i="2" s="1"/>
  <c r="T34" i="2"/>
  <c r="D9" i="3"/>
  <c r="U10" i="3"/>
  <c r="D21" i="3"/>
  <c r="W21" i="3"/>
  <c r="V20" i="4"/>
  <c r="L32" i="5"/>
  <c r="T32" i="5"/>
  <c r="T16" i="8"/>
  <c r="S21" i="8"/>
  <c r="U26" i="8"/>
  <c r="E26" i="8"/>
  <c r="D32" i="8"/>
  <c r="T32" i="8"/>
  <c r="M3" i="12"/>
  <c r="M13" i="12" s="1"/>
  <c r="L5" i="12"/>
  <c r="M5" i="12" s="1"/>
  <c r="L241" i="9"/>
  <c r="U12" i="2"/>
  <c r="U16" i="2"/>
  <c r="E21" i="2"/>
  <c r="W25" i="2"/>
  <c r="S30" i="2"/>
  <c r="E33" i="2"/>
  <c r="E34" i="2"/>
  <c r="V34" i="2"/>
  <c r="E37" i="2"/>
  <c r="W41" i="2"/>
  <c r="T9" i="3"/>
  <c r="L10" i="3"/>
  <c r="V10" i="3"/>
  <c r="M15" i="3"/>
  <c r="M17" i="3"/>
  <c r="D18" i="3"/>
  <c r="E21" i="3"/>
  <c r="T22" i="3"/>
  <c r="M25" i="3"/>
  <c r="W29" i="3"/>
  <c r="E29" i="3"/>
  <c r="T29" i="3"/>
  <c r="M31" i="3"/>
  <c r="T33" i="3"/>
  <c r="T38" i="3"/>
  <c r="W41" i="3"/>
  <c r="N42" i="3"/>
  <c r="Y42" i="3" s="1"/>
  <c r="D45" i="3"/>
  <c r="W45" i="3"/>
  <c r="S11" i="4"/>
  <c r="D15" i="4"/>
  <c r="E16" i="4"/>
  <c r="U16" i="4"/>
  <c r="M19" i="4"/>
  <c r="E20" i="4"/>
  <c r="D23" i="4"/>
  <c r="V24" i="4"/>
  <c r="N24" i="4"/>
  <c r="Y24" i="4" s="1"/>
  <c r="D27" i="4"/>
  <c r="W27" i="4"/>
  <c r="L28" i="4"/>
  <c r="D31" i="4"/>
  <c r="S35" i="4"/>
  <c r="W39" i="4"/>
  <c r="M43" i="4"/>
  <c r="E44" i="4"/>
  <c r="M9" i="5"/>
  <c r="M11" i="5"/>
  <c r="D12" i="5"/>
  <c r="E13" i="5"/>
  <c r="D16" i="5"/>
  <c r="V16" i="5"/>
  <c r="U17" i="5"/>
  <c r="T20" i="5"/>
  <c r="E20" i="5"/>
  <c r="V20" i="5"/>
  <c r="L20" i="5"/>
  <c r="E21" i="5"/>
  <c r="D23" i="5"/>
  <c r="W27" i="5"/>
  <c r="D28" i="5"/>
  <c r="W31" i="5"/>
  <c r="T31" i="5"/>
  <c r="D31" i="5"/>
  <c r="S31" i="5"/>
  <c r="D32" i="5"/>
  <c r="M33" i="5"/>
  <c r="D35" i="5"/>
  <c r="N36" i="5"/>
  <c r="Y36" i="5" s="1"/>
  <c r="V37" i="5"/>
  <c r="E37" i="5"/>
  <c r="T39" i="5"/>
  <c r="V40" i="5"/>
  <c r="W43" i="5"/>
  <c r="N44" i="5"/>
  <c r="Y44" i="5" s="1"/>
  <c r="V45" i="5"/>
  <c r="E45" i="5"/>
  <c r="D11" i="6"/>
  <c r="E12" i="6"/>
  <c r="W15" i="6"/>
  <c r="T16" i="6"/>
  <c r="E16" i="6"/>
  <c r="V16" i="6"/>
  <c r="L16" i="6"/>
  <c r="U16" i="6"/>
  <c r="E19" i="6"/>
  <c r="U22" i="6"/>
  <c r="E30" i="6"/>
  <c r="M38" i="6"/>
  <c r="U40" i="6"/>
  <c r="L40" i="6"/>
  <c r="V43" i="6"/>
  <c r="U43" i="6"/>
  <c r="D43" i="6"/>
  <c r="N43" i="6"/>
  <c r="Y43" i="6" s="1"/>
  <c r="T45" i="6"/>
  <c r="L9" i="7"/>
  <c r="M20" i="7"/>
  <c r="M24" i="7"/>
  <c r="E46" i="7"/>
  <c r="S13" i="8"/>
  <c r="S19" i="8"/>
  <c r="S25" i="8"/>
  <c r="N25" i="8"/>
  <c r="Y25" i="8" s="1"/>
  <c r="N29" i="8"/>
  <c r="Y29" i="8" s="1"/>
  <c r="U30" i="8"/>
  <c r="E33" i="8"/>
  <c r="S33" i="8"/>
  <c r="N33" i="8"/>
  <c r="Y33" i="8" s="1"/>
  <c r="T36" i="8"/>
  <c r="S37" i="8"/>
  <c r="W15" i="5"/>
  <c r="E15" i="5"/>
  <c r="T15" i="5"/>
  <c r="T19" i="5"/>
  <c r="M19" i="5"/>
  <c r="V29" i="5"/>
  <c r="E29" i="5"/>
  <c r="E41" i="5"/>
  <c r="M41" i="5"/>
  <c r="E18" i="8"/>
  <c r="U18" i="8"/>
  <c r="T41" i="2"/>
  <c r="V18" i="3"/>
  <c r="N18" i="3"/>
  <c r="Y18" i="3" s="1"/>
  <c r="T37" i="3"/>
  <c r="D37" i="3"/>
  <c r="W37" i="3"/>
  <c r="T16" i="4"/>
  <c r="V44" i="4"/>
  <c r="U45" i="4"/>
  <c r="E9" i="5"/>
  <c r="V12" i="5"/>
  <c r="N12" i="5"/>
  <c r="Y12" i="5" s="1"/>
  <c r="S39" i="5"/>
  <c r="D15" i="6"/>
  <c r="N22" i="6"/>
  <c r="Y22" i="6" s="1"/>
  <c r="U35" i="6"/>
  <c r="D35" i="6"/>
  <c r="S11" i="8"/>
  <c r="T24" i="8"/>
  <c r="D24" i="8"/>
  <c r="L237" i="9"/>
  <c r="S31" i="8"/>
  <c r="L27" i="8"/>
  <c r="D20" i="8"/>
  <c r="L15" i="8"/>
  <c r="E10" i="8"/>
  <c r="E14" i="8"/>
  <c r="T12" i="2"/>
  <c r="T16" i="2"/>
  <c r="T21" i="2"/>
  <c r="W29" i="2"/>
  <c r="D30" i="2"/>
  <c r="T30" i="2"/>
  <c r="T33" i="2"/>
  <c r="N34" i="2"/>
  <c r="Y34" i="2" s="1"/>
  <c r="T37" i="2"/>
  <c r="B8" i="13"/>
  <c r="W9" i="3"/>
  <c r="N10" i="3"/>
  <c r="Y10" i="3" s="1"/>
  <c r="U15" i="3"/>
  <c r="T17" i="3"/>
  <c r="E18" i="3"/>
  <c r="U18" i="3"/>
  <c r="S21" i="3"/>
  <c r="D22" i="3"/>
  <c r="T25" i="3"/>
  <c r="D29" i="3"/>
  <c r="W31" i="3"/>
  <c r="D33" i="3"/>
  <c r="V35" i="3"/>
  <c r="M37" i="3"/>
  <c r="D38" i="3"/>
  <c r="M41" i="3"/>
  <c r="D42" i="3"/>
  <c r="T42" i="3"/>
  <c r="E45" i="3"/>
  <c r="N46" i="3"/>
  <c r="T11" i="4"/>
  <c r="D11" i="4"/>
  <c r="W11" i="4"/>
  <c r="T15" i="4"/>
  <c r="L16" i="4"/>
  <c r="V16" i="4"/>
  <c r="S19" i="4"/>
  <c r="T19" i="4"/>
  <c r="L20" i="4"/>
  <c r="M23" i="4"/>
  <c r="D24" i="4"/>
  <c r="T24" i="4"/>
  <c r="E27" i="4"/>
  <c r="M31" i="4"/>
  <c r="W35" i="4"/>
  <c r="E35" i="4"/>
  <c r="T35" i="4"/>
  <c r="M37" i="4"/>
  <c r="T39" i="4"/>
  <c r="S43" i="4"/>
  <c r="T43" i="4"/>
  <c r="L44" i="4"/>
  <c r="E45" i="4"/>
  <c r="T11" i="5"/>
  <c r="E12" i="5"/>
  <c r="U12" i="5"/>
  <c r="S15" i="5"/>
  <c r="E16" i="5"/>
  <c r="U20" i="5"/>
  <c r="M23" i="5"/>
  <c r="E24" i="5"/>
  <c r="E25" i="5"/>
  <c r="D27" i="5"/>
  <c r="N28" i="5"/>
  <c r="Y28" i="5" s="1"/>
  <c r="E31" i="5"/>
  <c r="E32" i="5"/>
  <c r="W35" i="5"/>
  <c r="U36" i="5"/>
  <c r="L40" i="5"/>
  <c r="D40" i="5"/>
  <c r="V44" i="5"/>
  <c r="V9" i="6"/>
  <c r="E11" i="6"/>
  <c r="L12" i="6"/>
  <c r="U18" i="6"/>
  <c r="D18" i="6"/>
  <c r="S18" i="6"/>
  <c r="W18" i="6"/>
  <c r="D19" i="6"/>
  <c r="D27" i="6"/>
  <c r="N31" i="6"/>
  <c r="Y31" i="6" s="1"/>
  <c r="N34" i="6"/>
  <c r="Y34" i="6" s="1"/>
  <c r="E34" i="6"/>
  <c r="S34" i="6"/>
  <c r="U38" i="6"/>
  <c r="E43" i="6"/>
  <c r="M12" i="7"/>
  <c r="M16" i="7"/>
  <c r="S21" i="7"/>
  <c r="S25" i="7"/>
  <c r="M28" i="7"/>
  <c r="E38" i="7"/>
  <c r="M44" i="7"/>
  <c r="S17" i="8"/>
  <c r="S23" i="8"/>
  <c r="E25" i="8"/>
  <c r="S29" i="8"/>
  <c r="D36" i="8"/>
  <c r="T40" i="8"/>
  <c r="D40" i="8"/>
  <c r="E42" i="8"/>
  <c r="U42" i="8"/>
  <c r="M40" i="7"/>
  <c r="U22" i="8"/>
  <c r="U47" i="8"/>
  <c r="S37" i="7"/>
  <c r="S9" i="8"/>
  <c r="E38" i="8"/>
  <c r="L31" i="8"/>
  <c r="E29" i="8"/>
  <c r="S15" i="8"/>
  <c r="N13" i="8"/>
  <c r="Y13" i="8" s="1"/>
  <c r="E38" i="6"/>
  <c r="N26" i="6"/>
  <c r="Y26" i="6" s="1"/>
  <c r="U24" i="6"/>
  <c r="V21" i="5"/>
  <c r="E23" i="5"/>
  <c r="M27" i="5"/>
  <c r="U33" i="5"/>
  <c r="E33" i="5"/>
  <c r="T35" i="5"/>
  <c r="L36" i="5"/>
  <c r="T44" i="5"/>
  <c r="E44" i="5"/>
  <c r="U44" i="5"/>
  <c r="M11" i="6"/>
  <c r="S11" i="6"/>
  <c r="W11" i="6"/>
  <c r="L23" i="6"/>
  <c r="L24" i="6"/>
  <c r="S26" i="6"/>
  <c r="N30" i="6"/>
  <c r="Y30" i="6" s="1"/>
  <c r="N38" i="6"/>
  <c r="Y38" i="6" s="1"/>
  <c r="U39" i="6"/>
  <c r="N46" i="6"/>
  <c r="Y46" i="6" s="1"/>
  <c r="T46" i="6"/>
  <c r="S33" i="7"/>
  <c r="S41" i="7"/>
  <c r="E9" i="8"/>
  <c r="U10" i="8"/>
  <c r="D12" i="8"/>
  <c r="E13" i="8"/>
  <c r="N17" i="8"/>
  <c r="Y17" i="8" s="1"/>
  <c r="L19" i="8"/>
  <c r="T20" i="8"/>
  <c r="E22" i="8"/>
  <c r="S27" i="8"/>
  <c r="E30" i="8"/>
  <c r="L35" i="8"/>
  <c r="S35" i="8"/>
  <c r="U38" i="8"/>
  <c r="E41" i="8"/>
  <c r="S43" i="8"/>
  <c r="E45" i="8"/>
  <c r="S45" i="8"/>
  <c r="L47" i="8"/>
  <c r="M35" i="5"/>
  <c r="D36" i="5"/>
  <c r="T36" i="5"/>
  <c r="T43" i="5"/>
  <c r="V17" i="6"/>
  <c r="W21" i="6"/>
  <c r="T30" i="6"/>
  <c r="S10" i="7"/>
  <c r="S13" i="7"/>
  <c r="S29" i="7"/>
  <c r="S45" i="7"/>
  <c r="E17" i="8"/>
  <c r="N37" i="8"/>
  <c r="Y37" i="8" s="1"/>
  <c r="N41" i="8"/>
  <c r="Y41" i="8" s="1"/>
  <c r="L238" i="9"/>
  <c r="N16" i="2" s="1"/>
  <c r="Y16" i="2" s="1"/>
  <c r="L240" i="9"/>
  <c r="L242" i="9"/>
  <c r="N20" i="2" s="1"/>
  <c r="Y20" i="2" s="1"/>
  <c r="I15" i="9"/>
  <c r="V22" i="3" s="1"/>
  <c r="J15" i="9"/>
  <c r="I3" i="12"/>
  <c r="H4" i="12"/>
  <c r="I4" i="12" s="1"/>
  <c r="K4" i="12" s="1"/>
  <c r="V15" i="7"/>
  <c r="V19" i="7"/>
  <c r="V23" i="7"/>
  <c r="V27" i="7"/>
  <c r="V31" i="7"/>
  <c r="V35" i="7"/>
  <c r="V39" i="7"/>
  <c r="V43" i="7"/>
  <c r="W32" i="2"/>
  <c r="S32" i="2"/>
  <c r="E32" i="2"/>
  <c r="V32" i="2"/>
  <c r="U32" i="2"/>
  <c r="N32" i="2"/>
  <c r="Y32" i="2" s="1"/>
  <c r="T32" i="2"/>
  <c r="D32" i="2"/>
  <c r="U16" i="3"/>
  <c r="E16" i="3"/>
  <c r="W16" i="3"/>
  <c r="D16" i="3"/>
  <c r="V16" i="3"/>
  <c r="N16" i="3"/>
  <c r="Y16" i="3" s="1"/>
  <c r="T16" i="3"/>
  <c r="M16" i="3"/>
  <c r="S16" i="3"/>
  <c r="L16" i="3"/>
  <c r="AA260" i="10"/>
  <c r="S260" i="10"/>
  <c r="AF259" i="10"/>
  <c r="X259" i="10"/>
  <c r="W260" i="10"/>
  <c r="AB259" i="10"/>
  <c r="T259" i="10"/>
  <c r="AE260" i="10"/>
  <c r="T9" i="2"/>
  <c r="N9" i="2"/>
  <c r="Y9" i="2" s="1"/>
  <c r="W9" i="2"/>
  <c r="E9" i="2"/>
  <c r="V9" i="2"/>
  <c r="D9" i="2"/>
  <c r="S9" i="2"/>
  <c r="U9" i="2"/>
  <c r="W20" i="2"/>
  <c r="S20" i="2"/>
  <c r="E20" i="2"/>
  <c r="U20" i="2"/>
  <c r="T20" i="2"/>
  <c r="D20" i="2"/>
  <c r="V20" i="2"/>
  <c r="W44" i="2"/>
  <c r="S44" i="2"/>
  <c r="X44" i="2" s="1"/>
  <c r="E44" i="2"/>
  <c r="V44" i="2"/>
  <c r="U44" i="2"/>
  <c r="N44" i="2"/>
  <c r="Y44" i="2" s="1"/>
  <c r="T44" i="2"/>
  <c r="D44" i="2"/>
  <c r="U20" i="3"/>
  <c r="E20" i="3"/>
  <c r="T20" i="3"/>
  <c r="M20" i="3"/>
  <c r="L20" i="3"/>
  <c r="S20" i="3"/>
  <c r="W20" i="3"/>
  <c r="D20" i="3"/>
  <c r="V20" i="3"/>
  <c r="N20" i="3"/>
  <c r="Y20" i="3" s="1"/>
  <c r="U38" i="4"/>
  <c r="E38" i="4"/>
  <c r="W38" i="4"/>
  <c r="D38" i="4"/>
  <c r="V38" i="4"/>
  <c r="N38" i="4"/>
  <c r="Y38" i="4" s="1"/>
  <c r="T38" i="4"/>
  <c r="M38" i="4"/>
  <c r="S38" i="4"/>
  <c r="L38" i="4"/>
  <c r="T23" i="2"/>
  <c r="N23" i="2"/>
  <c r="Y23" i="2" s="1"/>
  <c r="U23" i="2"/>
  <c r="E23" i="2"/>
  <c r="D23" i="2"/>
  <c r="W23" i="2"/>
  <c r="S23" i="2"/>
  <c r="V23" i="2"/>
  <c r="T31" i="2"/>
  <c r="N31" i="2"/>
  <c r="Y31" i="2" s="1"/>
  <c r="U31" i="2"/>
  <c r="E31" i="2"/>
  <c r="S31" i="2"/>
  <c r="W31" i="2"/>
  <c r="V31" i="2"/>
  <c r="D31" i="2"/>
  <c r="T39" i="2"/>
  <c r="N39" i="2"/>
  <c r="Y39" i="2" s="1"/>
  <c r="U39" i="2"/>
  <c r="E39" i="2"/>
  <c r="D39" i="2"/>
  <c r="S39" i="2"/>
  <c r="W39" i="2"/>
  <c r="V39" i="2"/>
  <c r="U28" i="3"/>
  <c r="E28" i="3"/>
  <c r="T28" i="3"/>
  <c r="M28" i="3"/>
  <c r="S28" i="3"/>
  <c r="L28" i="3"/>
  <c r="W28" i="3"/>
  <c r="D28" i="3"/>
  <c r="V28" i="3"/>
  <c r="N28" i="3"/>
  <c r="Y28" i="3" s="1"/>
  <c r="U40" i="3"/>
  <c r="E40" i="3"/>
  <c r="W40" i="3"/>
  <c r="D40" i="3"/>
  <c r="V40" i="3"/>
  <c r="N40" i="3"/>
  <c r="Y40" i="3" s="1"/>
  <c r="T40" i="3"/>
  <c r="M40" i="3"/>
  <c r="S40" i="3"/>
  <c r="L40" i="3"/>
  <c r="U14" i="4"/>
  <c r="E14" i="4"/>
  <c r="W14" i="4"/>
  <c r="D14" i="4"/>
  <c r="V14" i="4"/>
  <c r="N14" i="4"/>
  <c r="Y14" i="4" s="1"/>
  <c r="T14" i="4"/>
  <c r="M14" i="4"/>
  <c r="L14" i="4"/>
  <c r="S14" i="4"/>
  <c r="U34" i="4"/>
  <c r="E34" i="4"/>
  <c r="T34" i="4"/>
  <c r="M34" i="4"/>
  <c r="S34" i="4"/>
  <c r="L34" i="4"/>
  <c r="W34" i="4"/>
  <c r="D34" i="4"/>
  <c r="V34" i="4"/>
  <c r="N34" i="4"/>
  <c r="Y34" i="4" s="1"/>
  <c r="U14" i="5"/>
  <c r="E14" i="5"/>
  <c r="T14" i="5"/>
  <c r="M14" i="5"/>
  <c r="S14" i="5"/>
  <c r="L14" i="5"/>
  <c r="W14" i="5"/>
  <c r="D14" i="5"/>
  <c r="V14" i="5"/>
  <c r="N14" i="5"/>
  <c r="Y14" i="5" s="1"/>
  <c r="U18" i="5"/>
  <c r="E18" i="5"/>
  <c r="W18" i="5"/>
  <c r="D18" i="5"/>
  <c r="V18" i="5"/>
  <c r="N18" i="5"/>
  <c r="Y18" i="5" s="1"/>
  <c r="T18" i="5"/>
  <c r="M18" i="5"/>
  <c r="S18" i="5"/>
  <c r="L18" i="5"/>
  <c r="U46" i="5"/>
  <c r="E46" i="5"/>
  <c r="T46" i="5"/>
  <c r="M46" i="5"/>
  <c r="S46" i="5"/>
  <c r="L46" i="5"/>
  <c r="W46" i="5"/>
  <c r="D46" i="5"/>
  <c r="V46" i="5"/>
  <c r="N46" i="5"/>
  <c r="Y46" i="5" s="1"/>
  <c r="T20" i="6"/>
  <c r="N20" i="6"/>
  <c r="Y20" i="6" s="1"/>
  <c r="D20" i="6"/>
  <c r="U20" i="6"/>
  <c r="M20" i="6"/>
  <c r="V20" i="6"/>
  <c r="L20" i="6"/>
  <c r="S20" i="6"/>
  <c r="E20" i="6"/>
  <c r="W20" i="6"/>
  <c r="U25" i="6"/>
  <c r="E25" i="6"/>
  <c r="S25" i="6"/>
  <c r="L25" i="6"/>
  <c r="V25" i="6"/>
  <c r="M25" i="6"/>
  <c r="T25" i="6"/>
  <c r="D25" i="6"/>
  <c r="W25" i="6"/>
  <c r="N25" i="6"/>
  <c r="Y25" i="6" s="1"/>
  <c r="W40" i="2"/>
  <c r="S40" i="2"/>
  <c r="E40" i="2"/>
  <c r="V40" i="2"/>
  <c r="U40" i="2"/>
  <c r="N40" i="2"/>
  <c r="Y40" i="2" s="1"/>
  <c r="T40" i="2"/>
  <c r="D40" i="2"/>
  <c r="U10" i="5"/>
  <c r="E10" i="5"/>
  <c r="W10" i="5"/>
  <c r="D10" i="5"/>
  <c r="V10" i="5"/>
  <c r="N10" i="5"/>
  <c r="Y10" i="5" s="1"/>
  <c r="T10" i="5"/>
  <c r="M10" i="5"/>
  <c r="S10" i="5"/>
  <c r="L10" i="5"/>
  <c r="U38" i="5"/>
  <c r="E38" i="5"/>
  <c r="T38" i="5"/>
  <c r="M38" i="5"/>
  <c r="S38" i="5"/>
  <c r="L38" i="5"/>
  <c r="W38" i="5"/>
  <c r="D38" i="5"/>
  <c r="V38" i="5"/>
  <c r="N38" i="5"/>
  <c r="Y38" i="5" s="1"/>
  <c r="U42" i="5"/>
  <c r="E42" i="5"/>
  <c r="W42" i="5"/>
  <c r="D42" i="5"/>
  <c r="V42" i="5"/>
  <c r="N42" i="5"/>
  <c r="Y42" i="5" s="1"/>
  <c r="T42" i="5"/>
  <c r="M42" i="5"/>
  <c r="S42" i="5"/>
  <c r="L42" i="5"/>
  <c r="U10" i="6"/>
  <c r="E10" i="6"/>
  <c r="T10" i="6"/>
  <c r="M10" i="6"/>
  <c r="S10" i="6"/>
  <c r="L10" i="6"/>
  <c r="W10" i="6"/>
  <c r="D10" i="6"/>
  <c r="V10" i="6"/>
  <c r="N10" i="6"/>
  <c r="Y10" i="6" s="1"/>
  <c r="U14" i="6"/>
  <c r="E14" i="6"/>
  <c r="W14" i="6"/>
  <c r="D14" i="6"/>
  <c r="V14" i="6"/>
  <c r="N14" i="6"/>
  <c r="Y14" i="6" s="1"/>
  <c r="T14" i="6"/>
  <c r="M14" i="6"/>
  <c r="S14" i="6"/>
  <c r="L14" i="6"/>
  <c r="T28" i="6"/>
  <c r="N28" i="6"/>
  <c r="Y28" i="6" s="1"/>
  <c r="D28" i="6"/>
  <c r="U28" i="6"/>
  <c r="M28" i="6"/>
  <c r="W28" i="6"/>
  <c r="V28" i="6"/>
  <c r="L28" i="6"/>
  <c r="S28" i="6"/>
  <c r="E28" i="6"/>
  <c r="U33" i="6"/>
  <c r="E33" i="6"/>
  <c r="S33" i="6"/>
  <c r="L33" i="6"/>
  <c r="W33" i="6"/>
  <c r="N33" i="6"/>
  <c r="Y33" i="6" s="1"/>
  <c r="V33" i="6"/>
  <c r="M33" i="6"/>
  <c r="T33" i="6"/>
  <c r="D33" i="6"/>
  <c r="V11" i="2"/>
  <c r="D11" i="2"/>
  <c r="U11" i="2"/>
  <c r="T11" i="2"/>
  <c r="N11" i="2"/>
  <c r="Y11" i="2" s="1"/>
  <c r="W11" i="2"/>
  <c r="E11" i="2"/>
  <c r="S11" i="2"/>
  <c r="V15" i="2"/>
  <c r="D15" i="2"/>
  <c r="T15" i="2"/>
  <c r="N15" i="2"/>
  <c r="Y15" i="2" s="1"/>
  <c r="E15" i="2"/>
  <c r="W15" i="2"/>
  <c r="S15" i="2"/>
  <c r="U15" i="2"/>
  <c r="V19" i="2"/>
  <c r="D19" i="2"/>
  <c r="U19" i="2"/>
  <c r="T19" i="2"/>
  <c r="N19" i="2"/>
  <c r="Y19" i="2" s="1"/>
  <c r="W19" i="2"/>
  <c r="S19" i="2"/>
  <c r="E19" i="2"/>
  <c r="T27" i="2"/>
  <c r="N27" i="2"/>
  <c r="Y27" i="2" s="1"/>
  <c r="U27" i="2"/>
  <c r="E27" i="2"/>
  <c r="S27" i="2"/>
  <c r="W27" i="2"/>
  <c r="D27" i="2"/>
  <c r="V27" i="2"/>
  <c r="T35" i="2"/>
  <c r="N35" i="2"/>
  <c r="Y35" i="2" s="1"/>
  <c r="U35" i="2"/>
  <c r="E35" i="2"/>
  <c r="D35" i="2"/>
  <c r="S35" i="2"/>
  <c r="X35" i="2" s="1"/>
  <c r="O35" i="2" s="1"/>
  <c r="W35" i="2"/>
  <c r="V35" i="2"/>
  <c r="T43" i="2"/>
  <c r="N43" i="2"/>
  <c r="Y43" i="2" s="1"/>
  <c r="U43" i="2"/>
  <c r="E43" i="2"/>
  <c r="S43" i="2"/>
  <c r="D43" i="2"/>
  <c r="W43" i="2"/>
  <c r="V43" i="2"/>
  <c r="U12" i="3"/>
  <c r="E12" i="3"/>
  <c r="T12" i="3"/>
  <c r="M12" i="3"/>
  <c r="S12" i="3"/>
  <c r="L12" i="3"/>
  <c r="W12" i="3"/>
  <c r="D12" i="3"/>
  <c r="V12" i="3"/>
  <c r="N12" i="3"/>
  <c r="Y12" i="3" s="1"/>
  <c r="U24" i="3"/>
  <c r="E24" i="3"/>
  <c r="W24" i="3"/>
  <c r="D24" i="3"/>
  <c r="V24" i="3"/>
  <c r="N24" i="3"/>
  <c r="Y24" i="3" s="1"/>
  <c r="T24" i="3"/>
  <c r="M24" i="3"/>
  <c r="S24" i="3"/>
  <c r="L24" i="3"/>
  <c r="U44" i="3"/>
  <c r="E44" i="3"/>
  <c r="T44" i="3"/>
  <c r="M44" i="3"/>
  <c r="S44" i="3"/>
  <c r="L44" i="3"/>
  <c r="W44" i="3"/>
  <c r="D44" i="3"/>
  <c r="V44" i="3"/>
  <c r="N44" i="3"/>
  <c r="Y44" i="3" s="1"/>
  <c r="U18" i="4"/>
  <c r="E18" i="4"/>
  <c r="T18" i="4"/>
  <c r="M18" i="4"/>
  <c r="S18" i="4"/>
  <c r="L18" i="4"/>
  <c r="W18" i="4"/>
  <c r="D18" i="4"/>
  <c r="V18" i="4"/>
  <c r="N18" i="4"/>
  <c r="Y18" i="4" s="1"/>
  <c r="U30" i="4"/>
  <c r="E30" i="4"/>
  <c r="W30" i="4"/>
  <c r="D30" i="4"/>
  <c r="V30" i="4"/>
  <c r="N30" i="4"/>
  <c r="Y30" i="4" s="1"/>
  <c r="T30" i="4"/>
  <c r="M30" i="4"/>
  <c r="S30" i="4"/>
  <c r="X30" i="4" s="1"/>
  <c r="L30" i="4"/>
  <c r="U42" i="4"/>
  <c r="E42" i="4"/>
  <c r="T42" i="4"/>
  <c r="M42" i="4"/>
  <c r="S42" i="4"/>
  <c r="L42" i="4"/>
  <c r="W42" i="4"/>
  <c r="D42" i="4"/>
  <c r="V42" i="4"/>
  <c r="N42" i="4"/>
  <c r="Y42" i="4" s="1"/>
  <c r="U46" i="4"/>
  <c r="E46" i="4"/>
  <c r="W46" i="4"/>
  <c r="D46" i="4"/>
  <c r="V46" i="4"/>
  <c r="N46" i="4"/>
  <c r="Y46" i="4" s="1"/>
  <c r="T46" i="4"/>
  <c r="M46" i="4"/>
  <c r="S46" i="4"/>
  <c r="X46" i="4" s="1"/>
  <c r="L46" i="4"/>
  <c r="U30" i="5"/>
  <c r="E30" i="5"/>
  <c r="T30" i="5"/>
  <c r="M30" i="5"/>
  <c r="S30" i="5"/>
  <c r="L30" i="5"/>
  <c r="W30" i="5"/>
  <c r="D30" i="5"/>
  <c r="V30" i="5"/>
  <c r="N30" i="5"/>
  <c r="Y30" i="5" s="1"/>
  <c r="U34" i="5"/>
  <c r="E34" i="5"/>
  <c r="W34" i="5"/>
  <c r="D34" i="5"/>
  <c r="V34" i="5"/>
  <c r="N34" i="5"/>
  <c r="Y34" i="5" s="1"/>
  <c r="T34" i="5"/>
  <c r="M34" i="5"/>
  <c r="S34" i="5"/>
  <c r="X34" i="5" s="1"/>
  <c r="AB110" i="10" s="1"/>
  <c r="L34" i="5"/>
  <c r="T36" i="6"/>
  <c r="N36" i="6"/>
  <c r="Y36" i="6" s="1"/>
  <c r="D36" i="6"/>
  <c r="U36" i="6"/>
  <c r="M36" i="6"/>
  <c r="V36" i="6"/>
  <c r="L36" i="6"/>
  <c r="S36" i="6"/>
  <c r="X36" i="6" s="1"/>
  <c r="E36" i="6"/>
  <c r="W36" i="6"/>
  <c r="U41" i="6"/>
  <c r="E41" i="6"/>
  <c r="S41" i="6"/>
  <c r="L41" i="6"/>
  <c r="V41" i="6"/>
  <c r="M41" i="6"/>
  <c r="T41" i="6"/>
  <c r="D41" i="6"/>
  <c r="W41" i="6"/>
  <c r="N41" i="6"/>
  <c r="Y41" i="6" s="1"/>
  <c r="T44" i="6"/>
  <c r="N44" i="6"/>
  <c r="Y44" i="6" s="1"/>
  <c r="D44" i="6"/>
  <c r="U44" i="6"/>
  <c r="M44" i="6"/>
  <c r="W44" i="6"/>
  <c r="V44" i="6"/>
  <c r="L44" i="6"/>
  <c r="S44" i="6"/>
  <c r="E44" i="6"/>
  <c r="W24" i="2"/>
  <c r="S24" i="2"/>
  <c r="E24" i="2"/>
  <c r="V24" i="2"/>
  <c r="U24" i="2"/>
  <c r="N24" i="2"/>
  <c r="Y24" i="2" s="1"/>
  <c r="T24" i="2"/>
  <c r="D24" i="2"/>
  <c r="U36" i="3"/>
  <c r="E36" i="3"/>
  <c r="T36" i="3"/>
  <c r="M36" i="3"/>
  <c r="S36" i="3"/>
  <c r="L36" i="3"/>
  <c r="W36" i="3"/>
  <c r="D36" i="3"/>
  <c r="V36" i="3"/>
  <c r="N36" i="3"/>
  <c r="Y36" i="3" s="1"/>
  <c r="U10" i="4"/>
  <c r="E10" i="4"/>
  <c r="T10" i="4"/>
  <c r="M10" i="4"/>
  <c r="S10" i="4"/>
  <c r="L10" i="4"/>
  <c r="W10" i="4"/>
  <c r="D10" i="4"/>
  <c r="V10" i="4"/>
  <c r="N10" i="4"/>
  <c r="Y10" i="4" s="1"/>
  <c r="U22" i="4"/>
  <c r="E22" i="4"/>
  <c r="W22" i="4"/>
  <c r="D22" i="4"/>
  <c r="V22" i="4"/>
  <c r="N22" i="4"/>
  <c r="Y22" i="4" s="1"/>
  <c r="T22" i="4"/>
  <c r="M22" i="4"/>
  <c r="L22" i="4"/>
  <c r="S22" i="4"/>
  <c r="T13" i="2"/>
  <c r="N13" i="2"/>
  <c r="Y13" i="2" s="1"/>
  <c r="W13" i="2"/>
  <c r="S13" i="2"/>
  <c r="V13" i="2"/>
  <c r="D13" i="2"/>
  <c r="U13" i="2"/>
  <c r="E13" i="2"/>
  <c r="T17" i="2"/>
  <c r="N17" i="2"/>
  <c r="Y17" i="2" s="1"/>
  <c r="W17" i="2"/>
  <c r="E17" i="2"/>
  <c r="V17" i="2"/>
  <c r="D17" i="2"/>
  <c r="S17" i="2"/>
  <c r="U17" i="2"/>
  <c r="W28" i="2"/>
  <c r="S28" i="2"/>
  <c r="E28" i="2"/>
  <c r="U28" i="2"/>
  <c r="N28" i="2"/>
  <c r="Y28" i="2" s="1"/>
  <c r="V28" i="2"/>
  <c r="T28" i="2"/>
  <c r="D28" i="2"/>
  <c r="W36" i="2"/>
  <c r="S36" i="2"/>
  <c r="E36" i="2"/>
  <c r="V36" i="2"/>
  <c r="U36" i="2"/>
  <c r="N36" i="2"/>
  <c r="Y36" i="2" s="1"/>
  <c r="T36" i="2"/>
  <c r="D36" i="2"/>
  <c r="U32" i="3"/>
  <c r="E32" i="3"/>
  <c r="W32" i="3"/>
  <c r="D32" i="3"/>
  <c r="V32" i="3"/>
  <c r="N32" i="3"/>
  <c r="Y32" i="3" s="1"/>
  <c r="T32" i="3"/>
  <c r="M32" i="3"/>
  <c r="S32" i="3"/>
  <c r="L32" i="3"/>
  <c r="U26" i="4"/>
  <c r="E26" i="4"/>
  <c r="T26" i="4"/>
  <c r="M26" i="4"/>
  <c r="S26" i="4"/>
  <c r="L26" i="4"/>
  <c r="W26" i="4"/>
  <c r="D26" i="4"/>
  <c r="V26" i="4"/>
  <c r="N26" i="4"/>
  <c r="Y26" i="4" s="1"/>
  <c r="U22" i="5"/>
  <c r="E22" i="5"/>
  <c r="T22" i="5"/>
  <c r="M22" i="5"/>
  <c r="S22" i="5"/>
  <c r="L22" i="5"/>
  <c r="W22" i="5"/>
  <c r="D22" i="5"/>
  <c r="V22" i="5"/>
  <c r="N22" i="5"/>
  <c r="Y22" i="5" s="1"/>
  <c r="U26" i="5"/>
  <c r="E26" i="5"/>
  <c r="W26" i="5"/>
  <c r="D26" i="5"/>
  <c r="V26" i="5"/>
  <c r="N26" i="5"/>
  <c r="Y26" i="5" s="1"/>
  <c r="T26" i="5"/>
  <c r="M26" i="5"/>
  <c r="S26" i="5"/>
  <c r="X26" i="5" s="1"/>
  <c r="U102" i="10" s="1"/>
  <c r="L26" i="5"/>
  <c r="V14" i="2"/>
  <c r="N10" i="2"/>
  <c r="Y10" i="2" s="1"/>
  <c r="D12" i="2"/>
  <c r="N14" i="2"/>
  <c r="Y14" i="2" s="1"/>
  <c r="D16" i="2"/>
  <c r="V16" i="2"/>
  <c r="M11" i="3"/>
  <c r="E15" i="3"/>
  <c r="M19" i="3"/>
  <c r="U19" i="3"/>
  <c r="E23" i="3"/>
  <c r="M27" i="3"/>
  <c r="U27" i="3"/>
  <c r="E31" i="3"/>
  <c r="T39" i="3"/>
  <c r="N39" i="3"/>
  <c r="Y39" i="3" s="1"/>
  <c r="D39" i="3"/>
  <c r="M43" i="3"/>
  <c r="U43" i="3"/>
  <c r="U9" i="4"/>
  <c r="E13" i="4"/>
  <c r="T21" i="4"/>
  <c r="N21" i="4"/>
  <c r="Y21" i="4" s="1"/>
  <c r="D21" i="4"/>
  <c r="T29" i="4"/>
  <c r="N29" i="4"/>
  <c r="Y29" i="4" s="1"/>
  <c r="D29" i="4"/>
  <c r="M33" i="4"/>
  <c r="U33" i="4"/>
  <c r="E37" i="4"/>
  <c r="U41" i="4"/>
  <c r="T45" i="4"/>
  <c r="N45" i="4"/>
  <c r="Y45" i="4" s="1"/>
  <c r="D45" i="4"/>
  <c r="W45" i="4"/>
  <c r="AC110" i="10"/>
  <c r="AF110" i="10"/>
  <c r="T110" i="10"/>
  <c r="AF102" i="10"/>
  <c r="AC99" i="10"/>
  <c r="Y99" i="10"/>
  <c r="U99" i="10"/>
  <c r="W110" i="10"/>
  <c r="Y100" i="10"/>
  <c r="AB99" i="10"/>
  <c r="S110" i="10"/>
  <c r="U100" i="10"/>
  <c r="X99" i="10"/>
  <c r="T99" i="10"/>
  <c r="AA110" i="10"/>
  <c r="AC100" i="10"/>
  <c r="AF99" i="10"/>
  <c r="T9" i="5"/>
  <c r="N9" i="5"/>
  <c r="Y9" i="5" s="1"/>
  <c r="D9" i="5"/>
  <c r="W9" i="5"/>
  <c r="M13" i="5"/>
  <c r="U13" i="5"/>
  <c r="T17" i="5"/>
  <c r="N17" i="5"/>
  <c r="Y17" i="5" s="1"/>
  <c r="D17" i="5"/>
  <c r="W17" i="5"/>
  <c r="M21" i="5"/>
  <c r="U21" i="5"/>
  <c r="T25" i="5"/>
  <c r="N25" i="5"/>
  <c r="Y25" i="5" s="1"/>
  <c r="D25" i="5"/>
  <c r="W25" i="5"/>
  <c r="M29" i="5"/>
  <c r="U29" i="5"/>
  <c r="T33" i="5"/>
  <c r="N33" i="5"/>
  <c r="Y33" i="5" s="1"/>
  <c r="D33" i="5"/>
  <c r="W33" i="5"/>
  <c r="M37" i="5"/>
  <c r="U37" i="5"/>
  <c r="T41" i="5"/>
  <c r="N41" i="5"/>
  <c r="Y41" i="5" s="1"/>
  <c r="D41" i="5"/>
  <c r="W41" i="5"/>
  <c r="M45" i="5"/>
  <c r="U45" i="5"/>
  <c r="M9" i="6"/>
  <c r="U9" i="6"/>
  <c r="T13" i="6"/>
  <c r="N13" i="6"/>
  <c r="Y13" i="6" s="1"/>
  <c r="D13" i="6"/>
  <c r="W13" i="6"/>
  <c r="M17" i="6"/>
  <c r="U17" i="6"/>
  <c r="L21" i="6"/>
  <c r="T21" i="6"/>
  <c r="W23" i="6"/>
  <c r="S23" i="6"/>
  <c r="M23" i="6"/>
  <c r="V23" i="6"/>
  <c r="D23" i="6"/>
  <c r="U29" i="6"/>
  <c r="E29" i="6"/>
  <c r="V29" i="6"/>
  <c r="N29" i="6"/>
  <c r="Y29" i="6" s="1"/>
  <c r="L31" i="6"/>
  <c r="U31" i="6"/>
  <c r="L37" i="6"/>
  <c r="T37" i="6"/>
  <c r="W39" i="6"/>
  <c r="S39" i="6"/>
  <c r="M39" i="6"/>
  <c r="V39" i="6"/>
  <c r="D39" i="6"/>
  <c r="U45" i="6"/>
  <c r="E45" i="6"/>
  <c r="V45" i="6"/>
  <c r="N45" i="6"/>
  <c r="Y45" i="6" s="1"/>
  <c r="AC180" i="10"/>
  <c r="Y180" i="10"/>
  <c r="U180" i="10"/>
  <c r="AB180" i="10"/>
  <c r="T180" i="10"/>
  <c r="AA180" i="10"/>
  <c r="S180" i="10"/>
  <c r="AF180" i="10"/>
  <c r="X180" i="10"/>
  <c r="AE180" i="10"/>
  <c r="W180" i="10"/>
  <c r="AE179" i="10"/>
  <c r="W179" i="10"/>
  <c r="W9" i="7"/>
  <c r="S9" i="7"/>
  <c r="M9" i="7"/>
  <c r="U9" i="7"/>
  <c r="E9" i="7"/>
  <c r="T9" i="7"/>
  <c r="D9" i="7"/>
  <c r="U11" i="7"/>
  <c r="E11" i="7"/>
  <c r="W11" i="7"/>
  <c r="S11" i="7"/>
  <c r="M11" i="7"/>
  <c r="T11" i="7"/>
  <c r="D11" i="7"/>
  <c r="V13" i="7"/>
  <c r="L13" i="7"/>
  <c r="W13" i="7"/>
  <c r="D13" i="7"/>
  <c r="T13" i="7"/>
  <c r="X13" i="7" s="1"/>
  <c r="M13" i="7"/>
  <c r="N13" i="7"/>
  <c r="Y13" i="7" s="1"/>
  <c r="W14" i="7"/>
  <c r="S14" i="7"/>
  <c r="M14" i="7"/>
  <c r="V14" i="7"/>
  <c r="D14" i="7"/>
  <c r="T14" i="7"/>
  <c r="L14" i="7"/>
  <c r="U14" i="7"/>
  <c r="S15" i="7"/>
  <c r="D16" i="7"/>
  <c r="V17" i="7"/>
  <c r="L17" i="7"/>
  <c r="T17" i="7"/>
  <c r="M17" i="7"/>
  <c r="W17" i="7"/>
  <c r="D17" i="7"/>
  <c r="N17" i="7"/>
  <c r="Y17" i="7" s="1"/>
  <c r="W18" i="7"/>
  <c r="S18" i="7"/>
  <c r="M18" i="7"/>
  <c r="T18" i="7"/>
  <c r="L18" i="7"/>
  <c r="V18" i="7"/>
  <c r="D18" i="7"/>
  <c r="U18" i="7"/>
  <c r="S19" i="7"/>
  <c r="D20" i="7"/>
  <c r="V21" i="7"/>
  <c r="L21" i="7"/>
  <c r="W21" i="7"/>
  <c r="D21" i="7"/>
  <c r="T21" i="7"/>
  <c r="M21" i="7"/>
  <c r="N21" i="7"/>
  <c r="Y21" i="7" s="1"/>
  <c r="W22" i="7"/>
  <c r="S22" i="7"/>
  <c r="M22" i="7"/>
  <c r="V22" i="7"/>
  <c r="D22" i="7"/>
  <c r="T22" i="7"/>
  <c r="L22" i="7"/>
  <c r="U22" i="7"/>
  <c r="S23" i="7"/>
  <c r="D24" i="7"/>
  <c r="V25" i="7"/>
  <c r="L25" i="7"/>
  <c r="T25" i="7"/>
  <c r="M25" i="7"/>
  <c r="W25" i="7"/>
  <c r="D25" i="7"/>
  <c r="N25" i="7"/>
  <c r="Y25" i="7" s="1"/>
  <c r="W26" i="7"/>
  <c r="S26" i="7"/>
  <c r="M26" i="7"/>
  <c r="T26" i="7"/>
  <c r="L26" i="7"/>
  <c r="V26" i="7"/>
  <c r="D26" i="7"/>
  <c r="U26" i="7"/>
  <c r="S27" i="7"/>
  <c r="D28" i="7"/>
  <c r="V29" i="7"/>
  <c r="L29" i="7"/>
  <c r="W29" i="7"/>
  <c r="D29" i="7"/>
  <c r="T29" i="7"/>
  <c r="X29" i="7" s="1"/>
  <c r="M29" i="7"/>
  <c r="N29" i="7"/>
  <c r="Y29" i="7" s="1"/>
  <c r="W30" i="7"/>
  <c r="S30" i="7"/>
  <c r="M30" i="7"/>
  <c r="V30" i="7"/>
  <c r="D30" i="7"/>
  <c r="T30" i="7"/>
  <c r="L30" i="7"/>
  <c r="U30" i="7"/>
  <c r="S31" i="7"/>
  <c r="D32" i="7"/>
  <c r="V33" i="7"/>
  <c r="L33" i="7"/>
  <c r="T33" i="7"/>
  <c r="M33" i="7"/>
  <c r="W33" i="7"/>
  <c r="D33" i="7"/>
  <c r="N33" i="7"/>
  <c r="Y33" i="7" s="1"/>
  <c r="W34" i="7"/>
  <c r="S34" i="7"/>
  <c r="M34" i="7"/>
  <c r="T34" i="7"/>
  <c r="L34" i="7"/>
  <c r="V34" i="7"/>
  <c r="D34" i="7"/>
  <c r="U34" i="7"/>
  <c r="S35" i="7"/>
  <c r="D36" i="7"/>
  <c r="V37" i="7"/>
  <c r="L37" i="7"/>
  <c r="W37" i="7"/>
  <c r="D37" i="7"/>
  <c r="T37" i="7"/>
  <c r="M37" i="7"/>
  <c r="N37" i="7"/>
  <c r="Y37" i="7" s="1"/>
  <c r="W38" i="7"/>
  <c r="S38" i="7"/>
  <c r="M38" i="7"/>
  <c r="V38" i="7"/>
  <c r="D38" i="7"/>
  <c r="T38" i="7"/>
  <c r="L38" i="7"/>
  <c r="U38" i="7"/>
  <c r="S39" i="7"/>
  <c r="D40" i="7"/>
  <c r="V41" i="7"/>
  <c r="L41" i="7"/>
  <c r="T41" i="7"/>
  <c r="M41" i="7"/>
  <c r="W41" i="7"/>
  <c r="D41" i="7"/>
  <c r="N41" i="7"/>
  <c r="Y41" i="7" s="1"/>
  <c r="W42" i="7"/>
  <c r="S42" i="7"/>
  <c r="M42" i="7"/>
  <c r="T42" i="7"/>
  <c r="L42" i="7"/>
  <c r="V42" i="7"/>
  <c r="D42" i="7"/>
  <c r="U42" i="7"/>
  <c r="S43" i="7"/>
  <c r="D44" i="7"/>
  <c r="V45" i="7"/>
  <c r="L45" i="7"/>
  <c r="W45" i="7"/>
  <c r="D45" i="7"/>
  <c r="T45" i="7"/>
  <c r="X45" i="7" s="1"/>
  <c r="M45" i="7"/>
  <c r="N45" i="7"/>
  <c r="Y45" i="7" s="1"/>
  <c r="W46" i="7"/>
  <c r="S46" i="7"/>
  <c r="M46" i="7"/>
  <c r="V46" i="7"/>
  <c r="D46" i="7"/>
  <c r="T46" i="7"/>
  <c r="L46" i="7"/>
  <c r="U46" i="7"/>
  <c r="U44" i="8"/>
  <c r="E44" i="8"/>
  <c r="S44" i="8"/>
  <c r="L44" i="8"/>
  <c r="V44" i="8"/>
  <c r="N44" i="8"/>
  <c r="Y44" i="8" s="1"/>
  <c r="M44" i="8"/>
  <c r="W44" i="8"/>
  <c r="D44" i="8"/>
  <c r="W46" i="8"/>
  <c r="S46" i="8"/>
  <c r="M46" i="8"/>
  <c r="T46" i="8"/>
  <c r="L46" i="8"/>
  <c r="V46" i="8"/>
  <c r="D46" i="8"/>
  <c r="N46" i="8"/>
  <c r="Y46" i="8" s="1"/>
  <c r="E46" i="8"/>
  <c r="U46" i="8"/>
  <c r="V10" i="2"/>
  <c r="V18" i="2"/>
  <c r="T10" i="2"/>
  <c r="V12" i="2"/>
  <c r="T14" i="2"/>
  <c r="N18" i="2"/>
  <c r="Y18" i="2" s="1"/>
  <c r="T18" i="2"/>
  <c r="U11" i="3"/>
  <c r="T15" i="3"/>
  <c r="N15" i="3"/>
  <c r="Y15" i="3" s="1"/>
  <c r="D15" i="3"/>
  <c r="T23" i="3"/>
  <c r="N23" i="3"/>
  <c r="Y23" i="3" s="1"/>
  <c r="D23" i="3"/>
  <c r="T31" i="3"/>
  <c r="N31" i="3"/>
  <c r="Y31" i="3" s="1"/>
  <c r="D31" i="3"/>
  <c r="M35" i="3"/>
  <c r="U35" i="3"/>
  <c r="E39" i="3"/>
  <c r="W39" i="3"/>
  <c r="M9" i="4"/>
  <c r="T13" i="4"/>
  <c r="N13" i="4"/>
  <c r="Y13" i="4" s="1"/>
  <c r="D13" i="4"/>
  <c r="M17" i="4"/>
  <c r="U17" i="4"/>
  <c r="E21" i="4"/>
  <c r="W21" i="4"/>
  <c r="M25" i="4"/>
  <c r="U25" i="4"/>
  <c r="E29" i="4"/>
  <c r="W29" i="4"/>
  <c r="T37" i="4"/>
  <c r="N37" i="4"/>
  <c r="Y37" i="4" s="1"/>
  <c r="D37" i="4"/>
  <c r="M41" i="4"/>
  <c r="U10" i="2"/>
  <c r="E12" i="2"/>
  <c r="S12" i="2"/>
  <c r="W12" i="2"/>
  <c r="U14" i="2"/>
  <c r="E16" i="2"/>
  <c r="S16" i="2"/>
  <c r="W16" i="2"/>
  <c r="U18" i="2"/>
  <c r="V21" i="2"/>
  <c r="D21" i="2"/>
  <c r="S21" i="2"/>
  <c r="V25" i="2"/>
  <c r="D25" i="2"/>
  <c r="S25" i="2"/>
  <c r="V29" i="2"/>
  <c r="D29" i="2"/>
  <c r="S29" i="2"/>
  <c r="V33" i="2"/>
  <c r="D33" i="2"/>
  <c r="S33" i="2"/>
  <c r="V37" i="2"/>
  <c r="D37" i="2"/>
  <c r="S37" i="2"/>
  <c r="V41" i="2"/>
  <c r="D41" i="2"/>
  <c r="S41" i="2"/>
  <c r="AC18" i="10"/>
  <c r="Y18" i="10"/>
  <c r="U18" i="10"/>
  <c r="Y19" i="10"/>
  <c r="AA18" i="10"/>
  <c r="S18" i="10"/>
  <c r="AD17" i="10"/>
  <c r="X17" i="10"/>
  <c r="S17" i="10"/>
  <c r="AF6" i="10"/>
  <c r="AA6" i="10"/>
  <c r="U6" i="10"/>
  <c r="AF19" i="10"/>
  <c r="X19" i="10"/>
  <c r="AF18" i="10"/>
  <c r="X18" i="10"/>
  <c r="AE6" i="10"/>
  <c r="Y6" i="10"/>
  <c r="T6" i="10"/>
  <c r="AC19" i="10"/>
  <c r="U19" i="10"/>
  <c r="AE18" i="10"/>
  <c r="W18" i="10"/>
  <c r="AF17" i="10"/>
  <c r="AA17" i="10"/>
  <c r="V17" i="10"/>
  <c r="AC6" i="10"/>
  <c r="X6" i="10"/>
  <c r="S6" i="10"/>
  <c r="AE17" i="10"/>
  <c r="W6" i="10"/>
  <c r="AB18" i="10"/>
  <c r="Z17" i="10"/>
  <c r="AB19" i="10"/>
  <c r="T18" i="10"/>
  <c r="T17" i="10"/>
  <c r="V9" i="3"/>
  <c r="L9" i="3"/>
  <c r="T19" i="10"/>
  <c r="AB6" i="10"/>
  <c r="N9" i="3"/>
  <c r="Y9" i="3" s="1"/>
  <c r="U9" i="3"/>
  <c r="V11" i="3"/>
  <c r="W14" i="3"/>
  <c r="S14" i="3"/>
  <c r="M14" i="3"/>
  <c r="L15" i="3"/>
  <c r="S15" i="3"/>
  <c r="V17" i="3"/>
  <c r="L17" i="3"/>
  <c r="N17" i="3"/>
  <c r="Y17" i="3" s="1"/>
  <c r="U17" i="3"/>
  <c r="V19" i="3"/>
  <c r="W22" i="3"/>
  <c r="S22" i="3"/>
  <c r="M22" i="3"/>
  <c r="L23" i="3"/>
  <c r="S23" i="3"/>
  <c r="V25" i="3"/>
  <c r="L25" i="3"/>
  <c r="N25" i="3"/>
  <c r="Y25" i="3" s="1"/>
  <c r="U25" i="3"/>
  <c r="W30" i="3"/>
  <c r="S30" i="3"/>
  <c r="M30" i="3"/>
  <c r="L31" i="3"/>
  <c r="S31" i="3"/>
  <c r="V33" i="3"/>
  <c r="L33" i="3"/>
  <c r="N33" i="3"/>
  <c r="Y33" i="3" s="1"/>
  <c r="U33" i="3"/>
  <c r="W38" i="3"/>
  <c r="S38" i="3"/>
  <c r="M38" i="3"/>
  <c r="L39" i="3"/>
  <c r="S39" i="3"/>
  <c r="V41" i="3"/>
  <c r="L41" i="3"/>
  <c r="N41" i="3"/>
  <c r="Y41" i="3" s="1"/>
  <c r="U41" i="3"/>
  <c r="V43" i="3"/>
  <c r="V9" i="4"/>
  <c r="W12" i="4"/>
  <c r="S12" i="4"/>
  <c r="M12" i="4"/>
  <c r="L13" i="4"/>
  <c r="S13" i="4"/>
  <c r="V15" i="4"/>
  <c r="L15" i="4"/>
  <c r="N15" i="4"/>
  <c r="Y15" i="4" s="1"/>
  <c r="U15" i="4"/>
  <c r="V17" i="4"/>
  <c r="W20" i="4"/>
  <c r="S20" i="4"/>
  <c r="M20" i="4"/>
  <c r="L21" i="4"/>
  <c r="S21" i="4"/>
  <c r="V23" i="4"/>
  <c r="L23" i="4"/>
  <c r="N23" i="4"/>
  <c r="Y23" i="4" s="1"/>
  <c r="U23" i="4"/>
  <c r="W28" i="4"/>
  <c r="S28" i="4"/>
  <c r="M28" i="4"/>
  <c r="L29" i="4"/>
  <c r="S29" i="4"/>
  <c r="V31" i="4"/>
  <c r="L31" i="4"/>
  <c r="N31" i="4"/>
  <c r="Y31" i="4" s="1"/>
  <c r="U31" i="4"/>
  <c r="W36" i="4"/>
  <c r="S36" i="4"/>
  <c r="M36" i="4"/>
  <c r="L37" i="4"/>
  <c r="S37" i="4"/>
  <c r="V39" i="4"/>
  <c r="L39" i="4"/>
  <c r="N39" i="4"/>
  <c r="Y39" i="4" s="1"/>
  <c r="U39" i="4"/>
  <c r="W44" i="4"/>
  <c r="S44" i="4"/>
  <c r="M44" i="4"/>
  <c r="L45" i="4"/>
  <c r="S45" i="4"/>
  <c r="L9" i="5"/>
  <c r="S9" i="5"/>
  <c r="V11" i="5"/>
  <c r="L11" i="5"/>
  <c r="N11" i="5"/>
  <c r="Y11" i="5" s="1"/>
  <c r="U11" i="5"/>
  <c r="W16" i="5"/>
  <c r="S16" i="5"/>
  <c r="M16" i="5"/>
  <c r="L17" i="5"/>
  <c r="S17" i="5"/>
  <c r="V19" i="5"/>
  <c r="L19" i="5"/>
  <c r="N19" i="5"/>
  <c r="Y19" i="5" s="1"/>
  <c r="U19" i="5"/>
  <c r="W24" i="5"/>
  <c r="S24" i="5"/>
  <c r="M24" i="5"/>
  <c r="L25" i="5"/>
  <c r="S25" i="5"/>
  <c r="V27" i="5"/>
  <c r="L27" i="5"/>
  <c r="N27" i="5"/>
  <c r="Y27" i="5" s="1"/>
  <c r="U27" i="5"/>
  <c r="W32" i="5"/>
  <c r="S32" i="5"/>
  <c r="M32" i="5"/>
  <c r="L33" i="5"/>
  <c r="S33" i="5"/>
  <c r="V35" i="5"/>
  <c r="L35" i="5"/>
  <c r="N35" i="5"/>
  <c r="Y35" i="5" s="1"/>
  <c r="U35" i="5"/>
  <c r="W40" i="5"/>
  <c r="S40" i="5"/>
  <c r="M40" i="5"/>
  <c r="L41" i="5"/>
  <c r="S41" i="5"/>
  <c r="V43" i="5"/>
  <c r="L43" i="5"/>
  <c r="N43" i="5"/>
  <c r="Y43" i="5" s="1"/>
  <c r="U43" i="5"/>
  <c r="W12" i="6"/>
  <c r="S12" i="6"/>
  <c r="M12" i="6"/>
  <c r="L13" i="6"/>
  <c r="S13" i="6"/>
  <c r="V15" i="6"/>
  <c r="L15" i="6"/>
  <c r="N15" i="6"/>
  <c r="Y15" i="6" s="1"/>
  <c r="U15" i="6"/>
  <c r="W19" i="6"/>
  <c r="S19" i="6"/>
  <c r="M19" i="6"/>
  <c r="T19" i="6"/>
  <c r="L19" i="6"/>
  <c r="M21" i="6"/>
  <c r="E23" i="6"/>
  <c r="T23" i="6"/>
  <c r="T24" i="6"/>
  <c r="N24" i="6"/>
  <c r="Y24" i="6" s="1"/>
  <c r="D24" i="6"/>
  <c r="W24" i="6"/>
  <c r="E24" i="6"/>
  <c r="S24" i="6"/>
  <c r="V26" i="6"/>
  <c r="L26" i="6"/>
  <c r="T26" i="6"/>
  <c r="M26" i="6"/>
  <c r="D29" i="6"/>
  <c r="S29" i="6"/>
  <c r="V30" i="6"/>
  <c r="L30" i="6"/>
  <c r="W30" i="6"/>
  <c r="D30" i="6"/>
  <c r="S30" i="6"/>
  <c r="W35" i="6"/>
  <c r="S35" i="6"/>
  <c r="M35" i="6"/>
  <c r="T35" i="6"/>
  <c r="L35" i="6"/>
  <c r="M37" i="6"/>
  <c r="E39" i="6"/>
  <c r="T39" i="6"/>
  <c r="T40" i="6"/>
  <c r="N40" i="6"/>
  <c r="Y40" i="6" s="1"/>
  <c r="D40" i="6"/>
  <c r="W40" i="6"/>
  <c r="E40" i="6"/>
  <c r="S40" i="6"/>
  <c r="V42" i="6"/>
  <c r="L42" i="6"/>
  <c r="T42" i="6"/>
  <c r="M42" i="6"/>
  <c r="D45" i="6"/>
  <c r="S45" i="6"/>
  <c r="V46" i="6"/>
  <c r="L46" i="6"/>
  <c r="W46" i="6"/>
  <c r="D46" i="6"/>
  <c r="S46" i="6"/>
  <c r="V9" i="7"/>
  <c r="V11" i="7"/>
  <c r="E13" i="7"/>
  <c r="E17" i="7"/>
  <c r="E21" i="7"/>
  <c r="E25" i="7"/>
  <c r="E29" i="7"/>
  <c r="E33" i="7"/>
  <c r="E37" i="7"/>
  <c r="E41" i="7"/>
  <c r="E45" i="7"/>
  <c r="U12" i="8"/>
  <c r="E12" i="8"/>
  <c r="S12" i="8"/>
  <c r="L12" i="8"/>
  <c r="V12" i="8"/>
  <c r="N12" i="8"/>
  <c r="Y12" i="8" s="1"/>
  <c r="M12" i="8"/>
  <c r="U16" i="8"/>
  <c r="E16" i="8"/>
  <c r="V16" i="8"/>
  <c r="N16" i="8"/>
  <c r="Y16" i="8" s="1"/>
  <c r="S16" i="8"/>
  <c r="L16" i="8"/>
  <c r="M16" i="8"/>
  <c r="U20" i="8"/>
  <c r="E20" i="8"/>
  <c r="S20" i="8"/>
  <c r="L20" i="8"/>
  <c r="V20" i="8"/>
  <c r="N20" i="8"/>
  <c r="Y20" i="8" s="1"/>
  <c r="M20" i="8"/>
  <c r="U24" i="8"/>
  <c r="E24" i="8"/>
  <c r="V24" i="8"/>
  <c r="N24" i="8"/>
  <c r="Y24" i="8" s="1"/>
  <c r="S24" i="8"/>
  <c r="L24" i="8"/>
  <c r="M24" i="8"/>
  <c r="U28" i="8"/>
  <c r="E28" i="8"/>
  <c r="S28" i="8"/>
  <c r="L28" i="8"/>
  <c r="V28" i="8"/>
  <c r="N28" i="8"/>
  <c r="Y28" i="8" s="1"/>
  <c r="M28" i="8"/>
  <c r="U32" i="8"/>
  <c r="E32" i="8"/>
  <c r="V32" i="8"/>
  <c r="N32" i="8"/>
  <c r="Y32" i="8" s="1"/>
  <c r="S32" i="8"/>
  <c r="L32" i="8"/>
  <c r="M32" i="8"/>
  <c r="U36" i="8"/>
  <c r="E36" i="8"/>
  <c r="S36" i="8"/>
  <c r="L36" i="8"/>
  <c r="V36" i="8"/>
  <c r="N36" i="8"/>
  <c r="Y36" i="8" s="1"/>
  <c r="M36" i="8"/>
  <c r="U40" i="8"/>
  <c r="E40" i="8"/>
  <c r="V40" i="8"/>
  <c r="N40" i="8"/>
  <c r="Y40" i="8" s="1"/>
  <c r="S40" i="8"/>
  <c r="X40" i="8" s="1"/>
  <c r="O40" i="8" s="1"/>
  <c r="L40" i="8"/>
  <c r="M40" i="8"/>
  <c r="T44" i="8"/>
  <c r="D14" i="2"/>
  <c r="E11" i="3"/>
  <c r="E19" i="3"/>
  <c r="T27" i="3"/>
  <c r="N27" i="3"/>
  <c r="Y27" i="3" s="1"/>
  <c r="D27" i="3"/>
  <c r="T35" i="3"/>
  <c r="N35" i="3"/>
  <c r="Y35" i="3" s="1"/>
  <c r="D35" i="3"/>
  <c r="E43" i="3"/>
  <c r="E9" i="4"/>
  <c r="E17" i="4"/>
  <c r="T25" i="4"/>
  <c r="N25" i="4"/>
  <c r="Y25" i="4" s="1"/>
  <c r="D25" i="4"/>
  <c r="T33" i="4"/>
  <c r="N33" i="4"/>
  <c r="Y33" i="4" s="1"/>
  <c r="D33" i="4"/>
  <c r="W33" i="4"/>
  <c r="T41" i="4"/>
  <c r="N41" i="4"/>
  <c r="Y41" i="4" s="1"/>
  <c r="D41" i="4"/>
  <c r="W41" i="4"/>
  <c r="T13" i="5"/>
  <c r="N13" i="5"/>
  <c r="Y13" i="5" s="1"/>
  <c r="D13" i="5"/>
  <c r="W13" i="5"/>
  <c r="T21" i="5"/>
  <c r="N21" i="5"/>
  <c r="Y21" i="5" s="1"/>
  <c r="D21" i="5"/>
  <c r="W21" i="5"/>
  <c r="T29" i="5"/>
  <c r="N29" i="5"/>
  <c r="Y29" i="5" s="1"/>
  <c r="D29" i="5"/>
  <c r="W29" i="5"/>
  <c r="T37" i="5"/>
  <c r="N37" i="5"/>
  <c r="Y37" i="5" s="1"/>
  <c r="D37" i="5"/>
  <c r="W37" i="5"/>
  <c r="AB139" i="10"/>
  <c r="V139" i="10"/>
  <c r="AA140" i="10"/>
  <c r="V140" i="10"/>
  <c r="AF139" i="10"/>
  <c r="Z139" i="10"/>
  <c r="U139" i="10"/>
  <c r="T9" i="6"/>
  <c r="N9" i="6"/>
  <c r="Y9" i="6" s="1"/>
  <c r="D9" i="6"/>
  <c r="W9" i="6"/>
  <c r="T17" i="6"/>
  <c r="N17" i="6"/>
  <c r="Y17" i="6" s="1"/>
  <c r="D17" i="6"/>
  <c r="W17" i="6"/>
  <c r="U21" i="6"/>
  <c r="E21" i="6"/>
  <c r="V21" i="6"/>
  <c r="N21" i="6"/>
  <c r="Y21" i="6" s="1"/>
  <c r="T15" i="7"/>
  <c r="N15" i="7"/>
  <c r="Y15" i="7" s="1"/>
  <c r="D15" i="7"/>
  <c r="W15" i="7"/>
  <c r="E15" i="7"/>
  <c r="U15" i="7"/>
  <c r="M15" i="7"/>
  <c r="U16" i="7"/>
  <c r="E16" i="7"/>
  <c r="S16" i="7"/>
  <c r="L16" i="7"/>
  <c r="V16" i="7"/>
  <c r="N16" i="7"/>
  <c r="Y16" i="7" s="1"/>
  <c r="T16" i="7"/>
  <c r="T19" i="7"/>
  <c r="N19" i="7"/>
  <c r="Y19" i="7" s="1"/>
  <c r="D19" i="7"/>
  <c r="U19" i="7"/>
  <c r="M19" i="7"/>
  <c r="W19" i="7"/>
  <c r="E19" i="7"/>
  <c r="U20" i="7"/>
  <c r="E20" i="7"/>
  <c r="V20" i="7"/>
  <c r="N20" i="7"/>
  <c r="Y20" i="7" s="1"/>
  <c r="S20" i="7"/>
  <c r="L20" i="7"/>
  <c r="T20" i="7"/>
  <c r="T23" i="7"/>
  <c r="N23" i="7"/>
  <c r="Y23" i="7" s="1"/>
  <c r="D23" i="7"/>
  <c r="W23" i="7"/>
  <c r="E23" i="7"/>
  <c r="U23" i="7"/>
  <c r="M23" i="7"/>
  <c r="U24" i="7"/>
  <c r="E24" i="7"/>
  <c r="S24" i="7"/>
  <c r="L24" i="7"/>
  <c r="V24" i="7"/>
  <c r="N24" i="7"/>
  <c r="Y24" i="7" s="1"/>
  <c r="T24" i="7"/>
  <c r="T27" i="7"/>
  <c r="N27" i="7"/>
  <c r="Y27" i="7" s="1"/>
  <c r="D27" i="7"/>
  <c r="U27" i="7"/>
  <c r="M27" i="7"/>
  <c r="W27" i="7"/>
  <c r="E27" i="7"/>
  <c r="U28" i="7"/>
  <c r="E28" i="7"/>
  <c r="V28" i="7"/>
  <c r="N28" i="7"/>
  <c r="Y28" i="7" s="1"/>
  <c r="S28" i="7"/>
  <c r="L28" i="7"/>
  <c r="T28" i="7"/>
  <c r="T31" i="7"/>
  <c r="N31" i="7"/>
  <c r="Y31" i="7" s="1"/>
  <c r="D31" i="7"/>
  <c r="W31" i="7"/>
  <c r="E31" i="7"/>
  <c r="U31" i="7"/>
  <c r="M31" i="7"/>
  <c r="U32" i="7"/>
  <c r="E32" i="7"/>
  <c r="S32" i="7"/>
  <c r="L32" i="7"/>
  <c r="V32" i="7"/>
  <c r="N32" i="7"/>
  <c r="Y32" i="7" s="1"/>
  <c r="T32" i="7"/>
  <c r="T35" i="7"/>
  <c r="N35" i="7"/>
  <c r="Y35" i="7" s="1"/>
  <c r="D35" i="7"/>
  <c r="U35" i="7"/>
  <c r="M35" i="7"/>
  <c r="W35" i="7"/>
  <c r="E35" i="7"/>
  <c r="U36" i="7"/>
  <c r="E36" i="7"/>
  <c r="V36" i="7"/>
  <c r="N36" i="7"/>
  <c r="Y36" i="7" s="1"/>
  <c r="S36" i="7"/>
  <c r="L36" i="7"/>
  <c r="T36" i="7"/>
  <c r="T39" i="7"/>
  <c r="N39" i="7"/>
  <c r="Y39" i="7" s="1"/>
  <c r="D39" i="7"/>
  <c r="W39" i="7"/>
  <c r="E39" i="7"/>
  <c r="U39" i="7"/>
  <c r="M39" i="7"/>
  <c r="U40" i="7"/>
  <c r="E40" i="7"/>
  <c r="S40" i="7"/>
  <c r="L40" i="7"/>
  <c r="V40" i="7"/>
  <c r="N40" i="7"/>
  <c r="Y40" i="7" s="1"/>
  <c r="T40" i="7"/>
  <c r="T43" i="7"/>
  <c r="N43" i="7"/>
  <c r="Y43" i="7" s="1"/>
  <c r="D43" i="7"/>
  <c r="U43" i="7"/>
  <c r="M43" i="7"/>
  <c r="W43" i="7"/>
  <c r="E43" i="7"/>
  <c r="U44" i="7"/>
  <c r="E44" i="7"/>
  <c r="V44" i="7"/>
  <c r="N44" i="7"/>
  <c r="Y44" i="7" s="1"/>
  <c r="S44" i="7"/>
  <c r="L44" i="7"/>
  <c r="T44" i="7"/>
  <c r="D10" i="2"/>
  <c r="D18" i="2"/>
  <c r="T11" i="3"/>
  <c r="N11" i="3"/>
  <c r="Y11" i="3" s="1"/>
  <c r="D11" i="3"/>
  <c r="T19" i="3"/>
  <c r="N19" i="3"/>
  <c r="Y19" i="3" s="1"/>
  <c r="D19" i="3"/>
  <c r="E27" i="3"/>
  <c r="W27" i="3"/>
  <c r="E35" i="3"/>
  <c r="W35" i="3"/>
  <c r="T43" i="3"/>
  <c r="N43" i="3"/>
  <c r="Y43" i="3" s="1"/>
  <c r="D43" i="3"/>
  <c r="Y66" i="10"/>
  <c r="S66" i="10"/>
  <c r="AE60" i="10"/>
  <c r="Y60" i="10"/>
  <c r="T60" i="10"/>
  <c r="AC60" i="10"/>
  <c r="X60" i="10"/>
  <c r="S60" i="10"/>
  <c r="AA66" i="10"/>
  <c r="V66" i="10"/>
  <c r="AB60" i="10"/>
  <c r="W60" i="10"/>
  <c r="AE66" i="10"/>
  <c r="Z66" i="10"/>
  <c r="U66" i="10"/>
  <c r="AF60" i="10"/>
  <c r="AA60" i="10"/>
  <c r="U60" i="10"/>
  <c r="AF59" i="10"/>
  <c r="AA59" i="10"/>
  <c r="V59" i="10"/>
  <c r="T9" i="4"/>
  <c r="N9" i="4"/>
  <c r="Y9" i="4" s="1"/>
  <c r="D9" i="4"/>
  <c r="T17" i="4"/>
  <c r="N17" i="4"/>
  <c r="Y17" i="4" s="1"/>
  <c r="D17" i="4"/>
  <c r="E25" i="4"/>
  <c r="W25" i="4"/>
  <c r="E33" i="4"/>
  <c r="T45" i="5"/>
  <c r="N45" i="5"/>
  <c r="Y45" i="5" s="1"/>
  <c r="D45" i="5"/>
  <c r="W45" i="5"/>
  <c r="W31" i="6"/>
  <c r="S31" i="6"/>
  <c r="M31" i="6"/>
  <c r="V31" i="6"/>
  <c r="D31" i="6"/>
  <c r="U37" i="6"/>
  <c r="E37" i="6"/>
  <c r="V37" i="6"/>
  <c r="N37" i="6"/>
  <c r="Y37" i="6" s="1"/>
  <c r="E10" i="2"/>
  <c r="S10" i="2"/>
  <c r="E14" i="2"/>
  <c r="S14" i="2"/>
  <c r="X14" i="2" s="1"/>
  <c r="E18" i="2"/>
  <c r="S18" i="2"/>
  <c r="N21" i="2"/>
  <c r="Y21" i="2" s="1"/>
  <c r="U21" i="2"/>
  <c r="W22" i="2"/>
  <c r="X22" i="2" s="1"/>
  <c r="O22" i="2" s="1"/>
  <c r="N25" i="2"/>
  <c r="Y25" i="2" s="1"/>
  <c r="U25" i="2"/>
  <c r="W26" i="2"/>
  <c r="X26" i="2" s="1"/>
  <c r="N29" i="2"/>
  <c r="Y29" i="2" s="1"/>
  <c r="U29" i="2"/>
  <c r="W30" i="2"/>
  <c r="X30" i="2" s="1"/>
  <c r="N33" i="2"/>
  <c r="Y33" i="2" s="1"/>
  <c r="U33" i="2"/>
  <c r="W34" i="2"/>
  <c r="X34" i="2" s="1"/>
  <c r="N37" i="2"/>
  <c r="Y37" i="2" s="1"/>
  <c r="U37" i="2"/>
  <c r="W38" i="2"/>
  <c r="X38" i="2" s="1"/>
  <c r="N41" i="2"/>
  <c r="Y41" i="2" s="1"/>
  <c r="U41" i="2"/>
  <c r="W42" i="2"/>
  <c r="X42" i="2" s="1"/>
  <c r="O42" i="2" s="1"/>
  <c r="E9" i="3"/>
  <c r="S9" i="3"/>
  <c r="W10" i="3"/>
  <c r="S10" i="3"/>
  <c r="X10" i="3" s="1"/>
  <c r="M10" i="3"/>
  <c r="L11" i="3"/>
  <c r="S11" i="3"/>
  <c r="V13" i="3"/>
  <c r="L13" i="3"/>
  <c r="N13" i="3"/>
  <c r="Y13" i="3" s="1"/>
  <c r="U13" i="3"/>
  <c r="N14" i="3"/>
  <c r="Y14" i="3" s="1"/>
  <c r="U14" i="3"/>
  <c r="V15" i="3"/>
  <c r="E17" i="3"/>
  <c r="S17" i="3"/>
  <c r="X17" i="3" s="1"/>
  <c r="W18" i="3"/>
  <c r="S18" i="3"/>
  <c r="M18" i="3"/>
  <c r="L19" i="3"/>
  <c r="S19" i="3"/>
  <c r="X19" i="3" s="1"/>
  <c r="O19" i="3" s="1"/>
  <c r="V21" i="3"/>
  <c r="L21" i="3"/>
  <c r="N21" i="3"/>
  <c r="Y21" i="3" s="1"/>
  <c r="U21" i="3"/>
  <c r="X21" i="3" s="1"/>
  <c r="N22" i="3"/>
  <c r="Y22" i="3" s="1"/>
  <c r="U22" i="3"/>
  <c r="V23" i="3"/>
  <c r="E25" i="3"/>
  <c r="S25" i="3"/>
  <c r="W26" i="3"/>
  <c r="S26" i="3"/>
  <c r="X26" i="3" s="1"/>
  <c r="M26" i="3"/>
  <c r="L27" i="3"/>
  <c r="S27" i="3"/>
  <c r="X27" i="3" s="1"/>
  <c r="O27" i="3" s="1"/>
  <c r="V29" i="3"/>
  <c r="L29" i="3"/>
  <c r="N29" i="3"/>
  <c r="Y29" i="3" s="1"/>
  <c r="U29" i="3"/>
  <c r="N30" i="3"/>
  <c r="Y30" i="3" s="1"/>
  <c r="U30" i="3"/>
  <c r="V31" i="3"/>
  <c r="E33" i="3"/>
  <c r="S33" i="3"/>
  <c r="W34" i="3"/>
  <c r="S34" i="3"/>
  <c r="M34" i="3"/>
  <c r="L35" i="3"/>
  <c r="S35" i="3"/>
  <c r="V37" i="3"/>
  <c r="L37" i="3"/>
  <c r="N37" i="3"/>
  <c r="Y37" i="3" s="1"/>
  <c r="U37" i="3"/>
  <c r="X37" i="3" s="1"/>
  <c r="N38" i="3"/>
  <c r="Y38" i="3" s="1"/>
  <c r="U38" i="3"/>
  <c r="V39" i="3"/>
  <c r="E41" i="3"/>
  <c r="S41" i="3"/>
  <c r="X41" i="3" s="1"/>
  <c r="W42" i="3"/>
  <c r="S42" i="3"/>
  <c r="X42" i="3" s="1"/>
  <c r="O42" i="3" s="1"/>
  <c r="M42" i="3"/>
  <c r="L43" i="3"/>
  <c r="S43" i="3"/>
  <c r="X43" i="3" s="1"/>
  <c r="O43" i="3" s="1"/>
  <c r="V45" i="3"/>
  <c r="L45" i="3"/>
  <c r="N45" i="3"/>
  <c r="Y45" i="3" s="1"/>
  <c r="U45" i="3"/>
  <c r="L9" i="4"/>
  <c r="S9" i="4"/>
  <c r="V11" i="4"/>
  <c r="L11" i="4"/>
  <c r="N11" i="4"/>
  <c r="Y11" i="4" s="1"/>
  <c r="U11" i="4"/>
  <c r="X11" i="4" s="1"/>
  <c r="N12" i="4"/>
  <c r="Y12" i="4" s="1"/>
  <c r="U12" i="4"/>
  <c r="V13" i="4"/>
  <c r="E15" i="4"/>
  <c r="S15" i="4"/>
  <c r="W16" i="4"/>
  <c r="S16" i="4"/>
  <c r="X16" i="4" s="1"/>
  <c r="M16" i="4"/>
  <c r="L17" i="4"/>
  <c r="S17" i="4"/>
  <c r="V19" i="4"/>
  <c r="L19" i="4"/>
  <c r="N19" i="4"/>
  <c r="Y19" i="4" s="1"/>
  <c r="U19" i="4"/>
  <c r="N20" i="4"/>
  <c r="Y20" i="4" s="1"/>
  <c r="U20" i="4"/>
  <c r="V21" i="4"/>
  <c r="E23" i="4"/>
  <c r="S23" i="4"/>
  <c r="X23" i="4" s="1"/>
  <c r="O23" i="4" s="1"/>
  <c r="W24" i="4"/>
  <c r="S24" i="4"/>
  <c r="M24" i="4"/>
  <c r="L25" i="4"/>
  <c r="S25" i="4"/>
  <c r="V27" i="4"/>
  <c r="L27" i="4"/>
  <c r="N27" i="4"/>
  <c r="Y27" i="4" s="1"/>
  <c r="U27" i="4"/>
  <c r="X27" i="4" s="1"/>
  <c r="N28" i="4"/>
  <c r="Y28" i="4" s="1"/>
  <c r="U28" i="4"/>
  <c r="V29" i="4"/>
  <c r="E31" i="4"/>
  <c r="S31" i="4"/>
  <c r="W32" i="4"/>
  <c r="S32" i="4"/>
  <c r="X32" i="4" s="1"/>
  <c r="M32" i="4"/>
  <c r="L33" i="4"/>
  <c r="S33" i="4"/>
  <c r="X33" i="4" s="1"/>
  <c r="O33" i="4" s="1"/>
  <c r="V35" i="4"/>
  <c r="L35" i="4"/>
  <c r="N35" i="4"/>
  <c r="Y35" i="4" s="1"/>
  <c r="U35" i="4"/>
  <c r="N36" i="4"/>
  <c r="Y36" i="4" s="1"/>
  <c r="U36" i="4"/>
  <c r="V37" i="4"/>
  <c r="E39" i="4"/>
  <c r="S39" i="4"/>
  <c r="W40" i="4"/>
  <c r="S40" i="4"/>
  <c r="M40" i="4"/>
  <c r="L41" i="4"/>
  <c r="S41" i="4"/>
  <c r="X41" i="4" s="1"/>
  <c r="O41" i="4" s="1"/>
  <c r="V43" i="4"/>
  <c r="L43" i="4"/>
  <c r="N43" i="4"/>
  <c r="Y43" i="4" s="1"/>
  <c r="U43" i="4"/>
  <c r="X43" i="4" s="1"/>
  <c r="N44" i="4"/>
  <c r="Y44" i="4" s="1"/>
  <c r="U44" i="4"/>
  <c r="V45" i="4"/>
  <c r="V9" i="5"/>
  <c r="E11" i="5"/>
  <c r="S11" i="5"/>
  <c r="W12" i="5"/>
  <c r="S12" i="5"/>
  <c r="M12" i="5"/>
  <c r="L13" i="5"/>
  <c r="S13" i="5"/>
  <c r="X13" i="5" s="1"/>
  <c r="O13" i="5" s="1"/>
  <c r="V15" i="5"/>
  <c r="L15" i="5"/>
  <c r="N15" i="5"/>
  <c r="Y15" i="5" s="1"/>
  <c r="U15" i="5"/>
  <c r="X15" i="5" s="1"/>
  <c r="N16" i="5"/>
  <c r="Y16" i="5" s="1"/>
  <c r="U16" i="5"/>
  <c r="V17" i="5"/>
  <c r="E19" i="5"/>
  <c r="S19" i="5"/>
  <c r="W20" i="5"/>
  <c r="S20" i="5"/>
  <c r="M20" i="5"/>
  <c r="L21" i="5"/>
  <c r="S21" i="5"/>
  <c r="X21" i="5" s="1"/>
  <c r="V23" i="5"/>
  <c r="L23" i="5"/>
  <c r="N23" i="5"/>
  <c r="Y23" i="5" s="1"/>
  <c r="U23" i="5"/>
  <c r="N24" i="5"/>
  <c r="Y24" i="5" s="1"/>
  <c r="U24" i="5"/>
  <c r="V25" i="5"/>
  <c r="E27" i="5"/>
  <c r="S27" i="5"/>
  <c r="X27" i="5" s="1"/>
  <c r="W28" i="5"/>
  <c r="S28" i="5"/>
  <c r="M28" i="5"/>
  <c r="L29" i="5"/>
  <c r="S29" i="5"/>
  <c r="X29" i="5" s="1"/>
  <c r="O29" i="5" s="1"/>
  <c r="V31" i="5"/>
  <c r="L31" i="5"/>
  <c r="N31" i="5"/>
  <c r="Y31" i="5" s="1"/>
  <c r="U31" i="5"/>
  <c r="X31" i="5" s="1"/>
  <c r="N32" i="5"/>
  <c r="Y32" i="5" s="1"/>
  <c r="U32" i="5"/>
  <c r="V33" i="5"/>
  <c r="E35" i="5"/>
  <c r="S35" i="5"/>
  <c r="W36" i="5"/>
  <c r="S36" i="5"/>
  <c r="M36" i="5"/>
  <c r="L37" i="5"/>
  <c r="S37" i="5"/>
  <c r="X37" i="5" s="1"/>
  <c r="V39" i="5"/>
  <c r="L39" i="5"/>
  <c r="N39" i="5"/>
  <c r="Y39" i="5" s="1"/>
  <c r="U39" i="5"/>
  <c r="N40" i="5"/>
  <c r="Y40" i="5" s="1"/>
  <c r="U40" i="5"/>
  <c r="V41" i="5"/>
  <c r="E43" i="5"/>
  <c r="S43" i="5"/>
  <c r="W44" i="5"/>
  <c r="S44" i="5"/>
  <c r="M44" i="5"/>
  <c r="L45" i="5"/>
  <c r="S45" i="5"/>
  <c r="X45" i="5" s="1"/>
  <c r="AB121" i="10" s="1"/>
  <c r="L9" i="6"/>
  <c r="S9" i="6"/>
  <c r="V11" i="6"/>
  <c r="L11" i="6"/>
  <c r="N11" i="6"/>
  <c r="Y11" i="6" s="1"/>
  <c r="U11" i="6"/>
  <c r="N12" i="6"/>
  <c r="Y12" i="6" s="1"/>
  <c r="U12" i="6"/>
  <c r="V13" i="6"/>
  <c r="E15" i="6"/>
  <c r="S15" i="6"/>
  <c r="W16" i="6"/>
  <c r="S16" i="6"/>
  <c r="M16" i="6"/>
  <c r="L17" i="6"/>
  <c r="S17" i="6"/>
  <c r="V18" i="6"/>
  <c r="L18" i="6"/>
  <c r="T18" i="6"/>
  <c r="X18" i="6" s="1"/>
  <c r="M18" i="6"/>
  <c r="N19" i="6"/>
  <c r="Y19" i="6" s="1"/>
  <c r="V19" i="6"/>
  <c r="D21" i="6"/>
  <c r="S21" i="6"/>
  <c r="X21" i="6" s="1"/>
  <c r="V22" i="6"/>
  <c r="L22" i="6"/>
  <c r="W22" i="6"/>
  <c r="D22" i="6"/>
  <c r="S22" i="6"/>
  <c r="N23" i="6"/>
  <c r="Y23" i="6" s="1"/>
  <c r="M24" i="6"/>
  <c r="V24" i="6"/>
  <c r="E26" i="6"/>
  <c r="U26" i="6"/>
  <c r="W27" i="6"/>
  <c r="S27" i="6"/>
  <c r="X27" i="6" s="1"/>
  <c r="O27" i="6" s="1"/>
  <c r="M27" i="6"/>
  <c r="T27" i="6"/>
  <c r="L27" i="6"/>
  <c r="M29" i="6"/>
  <c r="W29" i="6"/>
  <c r="M30" i="6"/>
  <c r="U30" i="6"/>
  <c r="E31" i="6"/>
  <c r="T31" i="6"/>
  <c r="T32" i="6"/>
  <c r="N32" i="6"/>
  <c r="Y32" i="6" s="1"/>
  <c r="D32" i="6"/>
  <c r="W32" i="6"/>
  <c r="E32" i="6"/>
  <c r="S32" i="6"/>
  <c r="V34" i="6"/>
  <c r="L34" i="6"/>
  <c r="T34" i="6"/>
  <c r="M34" i="6"/>
  <c r="N35" i="6"/>
  <c r="Y35" i="6" s="1"/>
  <c r="V35" i="6"/>
  <c r="D37" i="6"/>
  <c r="S37" i="6"/>
  <c r="V38" i="6"/>
  <c r="L38" i="6"/>
  <c r="W38" i="6"/>
  <c r="D38" i="6"/>
  <c r="S38" i="6"/>
  <c r="X38" i="6" s="1"/>
  <c r="O38" i="6" s="1"/>
  <c r="N39" i="6"/>
  <c r="Y39" i="6" s="1"/>
  <c r="M40" i="6"/>
  <c r="V40" i="6"/>
  <c r="E42" i="6"/>
  <c r="U42" i="6"/>
  <c r="W43" i="6"/>
  <c r="S43" i="6"/>
  <c r="M43" i="6"/>
  <c r="T43" i="6"/>
  <c r="L43" i="6"/>
  <c r="M45" i="6"/>
  <c r="W45" i="6"/>
  <c r="M46" i="6"/>
  <c r="U46" i="6"/>
  <c r="N9" i="7"/>
  <c r="Y9" i="7" s="1"/>
  <c r="T10" i="7"/>
  <c r="X10" i="7" s="1"/>
  <c r="N10" i="7"/>
  <c r="Y10" i="7" s="1"/>
  <c r="D10" i="7"/>
  <c r="V10" i="7"/>
  <c r="L10" i="7"/>
  <c r="U10" i="7"/>
  <c r="E10" i="7"/>
  <c r="W10" i="7"/>
  <c r="N11" i="7"/>
  <c r="Y11" i="7" s="1"/>
  <c r="V12" i="7"/>
  <c r="L12" i="7"/>
  <c r="T12" i="7"/>
  <c r="N12" i="7"/>
  <c r="Y12" i="7" s="1"/>
  <c r="D12" i="7"/>
  <c r="U12" i="7"/>
  <c r="E12" i="7"/>
  <c r="W12" i="7"/>
  <c r="U13" i="7"/>
  <c r="N14" i="7"/>
  <c r="Y14" i="7" s="1"/>
  <c r="L15" i="7"/>
  <c r="W16" i="7"/>
  <c r="U17" i="7"/>
  <c r="N18" i="7"/>
  <c r="Y18" i="7" s="1"/>
  <c r="L19" i="7"/>
  <c r="W20" i="7"/>
  <c r="U21" i="7"/>
  <c r="N22" i="7"/>
  <c r="Y22" i="7" s="1"/>
  <c r="L23" i="7"/>
  <c r="W24" i="7"/>
  <c r="U25" i="7"/>
  <c r="N26" i="7"/>
  <c r="Y26" i="7" s="1"/>
  <c r="L27" i="7"/>
  <c r="W28" i="7"/>
  <c r="U29" i="7"/>
  <c r="N30" i="7"/>
  <c r="Y30" i="7" s="1"/>
  <c r="L31" i="7"/>
  <c r="W32" i="7"/>
  <c r="U33" i="7"/>
  <c r="N34" i="7"/>
  <c r="Y34" i="7" s="1"/>
  <c r="L35" i="7"/>
  <c r="W36" i="7"/>
  <c r="U37" i="7"/>
  <c r="N38" i="7"/>
  <c r="Y38" i="7" s="1"/>
  <c r="L39" i="7"/>
  <c r="W40" i="7"/>
  <c r="U41" i="7"/>
  <c r="N42" i="7"/>
  <c r="Y42" i="7" s="1"/>
  <c r="L43" i="7"/>
  <c r="W44" i="7"/>
  <c r="U45" i="7"/>
  <c r="N46" i="7"/>
  <c r="Y46" i="7" s="1"/>
  <c r="W10" i="8"/>
  <c r="S10" i="8"/>
  <c r="M10" i="8"/>
  <c r="V10" i="8"/>
  <c r="D10" i="8"/>
  <c r="T10" i="8"/>
  <c r="L10" i="8"/>
  <c r="N10" i="8"/>
  <c r="Y10" i="8" s="1"/>
  <c r="W12" i="8"/>
  <c r="W14" i="8"/>
  <c r="S14" i="8"/>
  <c r="M14" i="8"/>
  <c r="T14" i="8"/>
  <c r="L14" i="8"/>
  <c r="V14" i="8"/>
  <c r="D14" i="8"/>
  <c r="N14" i="8"/>
  <c r="Y14" i="8" s="1"/>
  <c r="W16" i="8"/>
  <c r="W18" i="8"/>
  <c r="S18" i="8"/>
  <c r="M18" i="8"/>
  <c r="V18" i="8"/>
  <c r="D18" i="8"/>
  <c r="T18" i="8"/>
  <c r="L18" i="8"/>
  <c r="N18" i="8"/>
  <c r="Y18" i="8" s="1"/>
  <c r="W20" i="8"/>
  <c r="W22" i="8"/>
  <c r="S22" i="8"/>
  <c r="M22" i="8"/>
  <c r="T22" i="8"/>
  <c r="L22" i="8"/>
  <c r="V22" i="8"/>
  <c r="D22" i="8"/>
  <c r="N22" i="8"/>
  <c r="Y22" i="8" s="1"/>
  <c r="W24" i="8"/>
  <c r="W26" i="8"/>
  <c r="S26" i="8"/>
  <c r="M26" i="8"/>
  <c r="V26" i="8"/>
  <c r="D26" i="8"/>
  <c r="T26" i="8"/>
  <c r="L26" i="8"/>
  <c r="N26" i="8"/>
  <c r="Y26" i="8" s="1"/>
  <c r="W28" i="8"/>
  <c r="W30" i="8"/>
  <c r="S30" i="8"/>
  <c r="M30" i="8"/>
  <c r="T30" i="8"/>
  <c r="L30" i="8"/>
  <c r="V30" i="8"/>
  <c r="D30" i="8"/>
  <c r="N30" i="8"/>
  <c r="Y30" i="8" s="1"/>
  <c r="W32" i="8"/>
  <c r="W34" i="8"/>
  <c r="S34" i="8"/>
  <c r="M34" i="8"/>
  <c r="V34" i="8"/>
  <c r="D34" i="8"/>
  <c r="T34" i="8"/>
  <c r="L34" i="8"/>
  <c r="N34" i="8"/>
  <c r="Y34" i="8" s="1"/>
  <c r="W36" i="8"/>
  <c r="W38" i="8"/>
  <c r="S38" i="8"/>
  <c r="M38" i="8"/>
  <c r="T38" i="8"/>
  <c r="L38" i="8"/>
  <c r="V38" i="8"/>
  <c r="D38" i="8"/>
  <c r="N38" i="8"/>
  <c r="Y38" i="8" s="1"/>
  <c r="W42" i="8"/>
  <c r="S42" i="8"/>
  <c r="M42" i="8"/>
  <c r="V42" i="8"/>
  <c r="D42" i="8"/>
  <c r="T42" i="8"/>
  <c r="L42" i="8"/>
  <c r="N42" i="8"/>
  <c r="Y42" i="8" s="1"/>
  <c r="AA16" i="10"/>
  <c r="U48" i="8"/>
  <c r="E48" i="8"/>
  <c r="T48" i="8"/>
  <c r="N48" i="8"/>
  <c r="Y48" i="8" s="1"/>
  <c r="D48" i="8"/>
  <c r="W48" i="8"/>
  <c r="M48" i="8"/>
  <c r="S48" i="8"/>
  <c r="X48" i="8" s="1"/>
  <c r="AB236" i="10"/>
  <c r="AA220" i="10"/>
  <c r="AA219" i="10"/>
  <c r="V9" i="8"/>
  <c r="L9" i="8"/>
  <c r="W9" i="8"/>
  <c r="D9" i="8"/>
  <c r="T9" i="8"/>
  <c r="M9" i="8"/>
  <c r="U9" i="8"/>
  <c r="T11" i="8"/>
  <c r="N11" i="8"/>
  <c r="Y11" i="8" s="1"/>
  <c r="D11" i="8"/>
  <c r="W11" i="8"/>
  <c r="E11" i="8"/>
  <c r="U11" i="8"/>
  <c r="M11" i="8"/>
  <c r="V11" i="8"/>
  <c r="V13" i="8"/>
  <c r="L13" i="8"/>
  <c r="T13" i="8"/>
  <c r="M13" i="8"/>
  <c r="W13" i="8"/>
  <c r="D13" i="8"/>
  <c r="U13" i="8"/>
  <c r="T15" i="8"/>
  <c r="N15" i="8"/>
  <c r="Y15" i="8" s="1"/>
  <c r="D15" i="8"/>
  <c r="U15" i="8"/>
  <c r="M15" i="8"/>
  <c r="W15" i="8"/>
  <c r="E15" i="8"/>
  <c r="V15" i="8"/>
  <c r="V17" i="8"/>
  <c r="L17" i="8"/>
  <c r="W17" i="8"/>
  <c r="D17" i="8"/>
  <c r="T17" i="8"/>
  <c r="M17" i="8"/>
  <c r="U17" i="8"/>
  <c r="T19" i="8"/>
  <c r="N19" i="8"/>
  <c r="Y19" i="8" s="1"/>
  <c r="D19" i="8"/>
  <c r="W19" i="8"/>
  <c r="E19" i="8"/>
  <c r="U19" i="8"/>
  <c r="M19" i="8"/>
  <c r="V19" i="8"/>
  <c r="V21" i="8"/>
  <c r="L21" i="8"/>
  <c r="T21" i="8"/>
  <c r="M21" i="8"/>
  <c r="W21" i="8"/>
  <c r="D21" i="8"/>
  <c r="U21" i="8"/>
  <c r="T23" i="8"/>
  <c r="N23" i="8"/>
  <c r="Y23" i="8" s="1"/>
  <c r="D23" i="8"/>
  <c r="U23" i="8"/>
  <c r="M23" i="8"/>
  <c r="W23" i="8"/>
  <c r="E23" i="8"/>
  <c r="V23" i="8"/>
  <c r="V25" i="8"/>
  <c r="L25" i="8"/>
  <c r="W25" i="8"/>
  <c r="D25" i="8"/>
  <c r="T25" i="8"/>
  <c r="M25" i="8"/>
  <c r="U25" i="8"/>
  <c r="T27" i="8"/>
  <c r="N27" i="8"/>
  <c r="Y27" i="8" s="1"/>
  <c r="D27" i="8"/>
  <c r="W27" i="8"/>
  <c r="E27" i="8"/>
  <c r="U27" i="8"/>
  <c r="M27" i="8"/>
  <c r="V27" i="8"/>
  <c r="V29" i="8"/>
  <c r="L29" i="8"/>
  <c r="T29" i="8"/>
  <c r="M29" i="8"/>
  <c r="W29" i="8"/>
  <c r="D29" i="8"/>
  <c r="U29" i="8"/>
  <c r="T31" i="8"/>
  <c r="N31" i="8"/>
  <c r="Y31" i="8" s="1"/>
  <c r="D31" i="8"/>
  <c r="U31" i="8"/>
  <c r="M31" i="8"/>
  <c r="W31" i="8"/>
  <c r="E31" i="8"/>
  <c r="V31" i="8"/>
  <c r="V33" i="8"/>
  <c r="L33" i="8"/>
  <c r="W33" i="8"/>
  <c r="D33" i="8"/>
  <c r="T33" i="8"/>
  <c r="M33" i="8"/>
  <c r="U33" i="8"/>
  <c r="T35" i="8"/>
  <c r="N35" i="8"/>
  <c r="Y35" i="8" s="1"/>
  <c r="D35" i="8"/>
  <c r="W35" i="8"/>
  <c r="E35" i="8"/>
  <c r="U35" i="8"/>
  <c r="M35" i="8"/>
  <c r="V35" i="8"/>
  <c r="V37" i="8"/>
  <c r="L37" i="8"/>
  <c r="T37" i="8"/>
  <c r="M37" i="8"/>
  <c r="W37" i="8"/>
  <c r="D37" i="8"/>
  <c r="U37" i="8"/>
  <c r="T39" i="8"/>
  <c r="N39" i="8"/>
  <c r="Y39" i="8" s="1"/>
  <c r="D39" i="8"/>
  <c r="U39" i="8"/>
  <c r="M39" i="8"/>
  <c r="W39" i="8"/>
  <c r="E39" i="8"/>
  <c r="V39" i="8"/>
  <c r="V41" i="8"/>
  <c r="L41" i="8"/>
  <c r="W41" i="8"/>
  <c r="D41" i="8"/>
  <c r="T41" i="8"/>
  <c r="M41" i="8"/>
  <c r="U41" i="8"/>
  <c r="T43" i="8"/>
  <c r="N43" i="8"/>
  <c r="Y43" i="8" s="1"/>
  <c r="D43" i="8"/>
  <c r="W43" i="8"/>
  <c r="E43" i="8"/>
  <c r="U43" i="8"/>
  <c r="M43" i="8"/>
  <c r="V43" i="8"/>
  <c r="V45" i="8"/>
  <c r="L45" i="8"/>
  <c r="T45" i="8"/>
  <c r="M45" i="8"/>
  <c r="W45" i="8"/>
  <c r="D45" i="8"/>
  <c r="U45" i="8"/>
  <c r="T47" i="8"/>
  <c r="N47" i="8"/>
  <c r="Y47" i="8" s="1"/>
  <c r="D47" i="8"/>
  <c r="W47" i="8"/>
  <c r="S47" i="8"/>
  <c r="V47" i="8"/>
  <c r="M47" i="8"/>
  <c r="E47" i="8"/>
  <c r="V48" i="8"/>
  <c r="AD6" i="10"/>
  <c r="AD14" i="10"/>
  <c r="AF4" i="10"/>
  <c r="AB4" i="10"/>
  <c r="T4" i="10"/>
  <c r="W4" i="10"/>
  <c r="AC4" i="10"/>
  <c r="AF12" i="10"/>
  <c r="X12" i="10"/>
  <c r="T12" i="10"/>
  <c r="W12" i="10"/>
  <c r="U16" i="10"/>
  <c r="Z16" i="10"/>
  <c r="AE16" i="10"/>
  <c r="AC47" i="10"/>
  <c r="AF63" i="10"/>
  <c r="AE79" i="10"/>
  <c r="AE89" i="10"/>
  <c r="AD97" i="10"/>
  <c r="AD105" i="10"/>
  <c r="S4" i="10"/>
  <c r="Y4" i="10"/>
  <c r="Y12" i="10"/>
  <c r="AD12" i="10"/>
  <c r="V16" i="10"/>
  <c r="AC17" i="10"/>
  <c r="Y17" i="10"/>
  <c r="U17" i="10"/>
  <c r="W17" i="10"/>
  <c r="AB17" i="10"/>
  <c r="AD18" i="10"/>
  <c r="AD22" i="10"/>
  <c r="AC33" i="10"/>
  <c r="Y33" i="10"/>
  <c r="U33" i="10"/>
  <c r="AF33" i="10"/>
  <c r="AB33" i="10"/>
  <c r="X33" i="10"/>
  <c r="T33" i="10"/>
  <c r="AE33" i="10"/>
  <c r="AA33" i="10"/>
  <c r="W33" i="10"/>
  <c r="AD33" i="10"/>
  <c r="AD37" i="10"/>
  <c r="U12" i="10"/>
  <c r="AE12" i="10"/>
  <c r="AF16" i="10"/>
  <c r="AB16" i="10"/>
  <c r="X16" i="10"/>
  <c r="T16" i="10"/>
  <c r="W16" i="10"/>
  <c r="AC16" i="10"/>
  <c r="AE19" i="10"/>
  <c r="AE23" i="10"/>
  <c r="S33" i="10"/>
  <c r="AD38" i="10"/>
  <c r="V47" i="10"/>
  <c r="Z47" i="10"/>
  <c r="AD47" i="10"/>
  <c r="AE77" i="10"/>
  <c r="AF82" i="10"/>
  <c r="AB82" i="10"/>
  <c r="X82" i="10"/>
  <c r="T82" i="10"/>
  <c r="AE82" i="10"/>
  <c r="AA82" i="10"/>
  <c r="W82" i="10"/>
  <c r="S82" i="10"/>
  <c r="Z82" i="10"/>
  <c r="AE99" i="10"/>
  <c r="V19" i="10"/>
  <c r="Z19" i="10"/>
  <c r="AD19" i="10"/>
  <c r="V23" i="10"/>
  <c r="Z23" i="10"/>
  <c r="AD23" i="10"/>
  <c r="V39" i="10"/>
  <c r="Z39" i="10"/>
  <c r="AD39" i="10"/>
  <c r="S47" i="10"/>
  <c r="W47" i="10"/>
  <c r="AA47" i="10"/>
  <c r="AE47" i="10"/>
  <c r="AC59" i="10"/>
  <c r="Y59" i="10"/>
  <c r="U59" i="10"/>
  <c r="W59" i="10"/>
  <c r="AB59" i="10"/>
  <c r="AD60" i="10"/>
  <c r="AE69" i="10"/>
  <c r="AA69" i="10"/>
  <c r="W69" i="10"/>
  <c r="S69" i="10"/>
  <c r="X69" i="10"/>
  <c r="AC69" i="10"/>
  <c r="U82" i="10"/>
  <c r="AC82" i="10"/>
  <c r="AF100" i="10"/>
  <c r="AD102" i="10"/>
  <c r="AD110" i="10"/>
  <c r="V6" i="10"/>
  <c r="Z6" i="10"/>
  <c r="V14" i="10"/>
  <c r="Z14" i="10"/>
  <c r="V18" i="10"/>
  <c r="Z18" i="10"/>
  <c r="S19" i="10"/>
  <c r="W19" i="10"/>
  <c r="AA19" i="10"/>
  <c r="V22" i="10"/>
  <c r="S23" i="10"/>
  <c r="W23" i="10"/>
  <c r="AA23" i="10"/>
  <c r="U37" i="10"/>
  <c r="Y37" i="10"/>
  <c r="AC37" i="10"/>
  <c r="V38" i="10"/>
  <c r="Z38" i="10"/>
  <c r="S39" i="10"/>
  <c r="W39" i="10"/>
  <c r="AA39" i="10"/>
  <c r="AE39" i="10"/>
  <c r="T47" i="10"/>
  <c r="X47" i="10"/>
  <c r="AB47" i="10"/>
  <c r="AF47" i="10"/>
  <c r="S59" i="10"/>
  <c r="X59" i="10"/>
  <c r="AD59" i="10"/>
  <c r="V63" i="10"/>
  <c r="AA63" i="10"/>
  <c r="AF66" i="10"/>
  <c r="AB66" i="10"/>
  <c r="X66" i="10"/>
  <c r="T66" i="10"/>
  <c r="W66" i="10"/>
  <c r="AC66" i="10"/>
  <c r="T69" i="10"/>
  <c r="Y69" i="10"/>
  <c r="AD69" i="10"/>
  <c r="W79" i="10"/>
  <c r="V82" i="10"/>
  <c r="AD82" i="10"/>
  <c r="W89" i="10"/>
  <c r="AE103" i="10"/>
  <c r="V37" i="10"/>
  <c r="Z37" i="10"/>
  <c r="T39" i="10"/>
  <c r="X39" i="10"/>
  <c r="AB39" i="10"/>
  <c r="U47" i="10"/>
  <c r="Y47" i="10"/>
  <c r="T59" i="10"/>
  <c r="Z59" i="10"/>
  <c r="AE59" i="10"/>
  <c r="AC63" i="10"/>
  <c r="Y63" i="10"/>
  <c r="U63" i="10"/>
  <c r="W63" i="10"/>
  <c r="AB63" i="10"/>
  <c r="AD66" i="10"/>
  <c r="U69" i="10"/>
  <c r="Z69" i="10"/>
  <c r="AF69" i="10"/>
  <c r="AC79" i="10"/>
  <c r="Y79" i="10"/>
  <c r="U79" i="10"/>
  <c r="AF79" i="10"/>
  <c r="AB79" i="10"/>
  <c r="X79" i="10"/>
  <c r="T79" i="10"/>
  <c r="Z79" i="10"/>
  <c r="Y82" i="10"/>
  <c r="AC89" i="10"/>
  <c r="Y89" i="10"/>
  <c r="U89" i="10"/>
  <c r="AF89" i="10"/>
  <c r="AB89" i="10"/>
  <c r="X89" i="10"/>
  <c r="T89" i="10"/>
  <c r="Z89" i="10"/>
  <c r="AC97" i="10"/>
  <c r="Y97" i="10"/>
  <c r="U97" i="10"/>
  <c r="AF97" i="10"/>
  <c r="AB97" i="10"/>
  <c r="X97" i="10"/>
  <c r="T97" i="10"/>
  <c r="AE97" i="10"/>
  <c r="AA97" i="10"/>
  <c r="W97" i="10"/>
  <c r="S97" i="10"/>
  <c r="AC105" i="10"/>
  <c r="Y105" i="10"/>
  <c r="U105" i="10"/>
  <c r="AF105" i="10"/>
  <c r="AB105" i="10"/>
  <c r="X105" i="10"/>
  <c r="T105" i="10"/>
  <c r="AE105" i="10"/>
  <c r="AA105" i="10"/>
  <c r="W105" i="10"/>
  <c r="S105" i="10"/>
  <c r="AC113" i="10"/>
  <c r="Y113" i="10"/>
  <c r="U113" i="10"/>
  <c r="AF113" i="10"/>
  <c r="AB113" i="10"/>
  <c r="X113" i="10"/>
  <c r="T113" i="10"/>
  <c r="AE113" i="10"/>
  <c r="AA113" i="10"/>
  <c r="W113" i="10"/>
  <c r="S113" i="10"/>
  <c r="AD113" i="10"/>
  <c r="AD134" i="10"/>
  <c r="AE143" i="10"/>
  <c r="AA143" i="10"/>
  <c r="W143" i="10"/>
  <c r="S143" i="10"/>
  <c r="X143" i="10"/>
  <c r="AC143" i="10"/>
  <c r="V100" i="10"/>
  <c r="Z100" i="10"/>
  <c r="AD100" i="10"/>
  <c r="AF140" i="10"/>
  <c r="AB140" i="10"/>
  <c r="X140" i="10"/>
  <c r="T140" i="10"/>
  <c r="W140" i="10"/>
  <c r="AC140" i="10"/>
  <c r="T143" i="10"/>
  <c r="Y143" i="10"/>
  <c r="AD143" i="10"/>
  <c r="V77" i="10"/>
  <c r="Z77" i="10"/>
  <c r="AD77" i="10"/>
  <c r="AD91" i="10"/>
  <c r="V99" i="10"/>
  <c r="Z99" i="10"/>
  <c r="AD99" i="10"/>
  <c r="S100" i="10"/>
  <c r="W100" i="10"/>
  <c r="AA100" i="10"/>
  <c r="AE100" i="10"/>
  <c r="V103" i="10"/>
  <c r="Z103" i="10"/>
  <c r="AD103" i="10"/>
  <c r="AD107" i="10"/>
  <c r="AE121" i="10"/>
  <c r="AA121" i="10"/>
  <c r="W121" i="10"/>
  <c r="S121" i="10"/>
  <c r="X121" i="10"/>
  <c r="AC121" i="10"/>
  <c r="AC137" i="10"/>
  <c r="Y137" i="10"/>
  <c r="U137" i="10"/>
  <c r="W137" i="10"/>
  <c r="AB137" i="10"/>
  <c r="AE139" i="10"/>
  <c r="AA139" i="10"/>
  <c r="W139" i="10"/>
  <c r="S139" i="10"/>
  <c r="X139" i="10"/>
  <c r="AC139" i="10"/>
  <c r="S140" i="10"/>
  <c r="Y140" i="10"/>
  <c r="AD140" i="10"/>
  <c r="U143" i="10"/>
  <c r="Z143" i="10"/>
  <c r="AF143" i="10"/>
  <c r="V52" i="10"/>
  <c r="Z52" i="10"/>
  <c r="V60" i="10"/>
  <c r="Z60" i="10"/>
  <c r="V68" i="10"/>
  <c r="Z68" i="10"/>
  <c r="S77" i="10"/>
  <c r="W77" i="10"/>
  <c r="AA77" i="10"/>
  <c r="AA91" i="10"/>
  <c r="S99" i="10"/>
  <c r="W99" i="10"/>
  <c r="AA99" i="10"/>
  <c r="T100" i="10"/>
  <c r="X100" i="10"/>
  <c r="AB100" i="10"/>
  <c r="V102" i="10"/>
  <c r="Z102" i="10"/>
  <c r="S103" i="10"/>
  <c r="W103" i="10"/>
  <c r="AA103" i="10"/>
  <c r="S107" i="10"/>
  <c r="W107" i="10"/>
  <c r="V110" i="10"/>
  <c r="Z110" i="10"/>
  <c r="T121" i="10"/>
  <c r="Y121" i="10"/>
  <c r="AD121" i="10"/>
  <c r="S137" i="10"/>
  <c r="X137" i="10"/>
  <c r="AD137" i="10"/>
  <c r="T139" i="10"/>
  <c r="Y139" i="10"/>
  <c r="AD139" i="10"/>
  <c r="U140" i="10"/>
  <c r="Z140" i="10"/>
  <c r="AE140" i="10"/>
  <c r="V143" i="10"/>
  <c r="AB143" i="10"/>
  <c r="AD154" i="10"/>
  <c r="AC179" i="10"/>
  <c r="Y179" i="10"/>
  <c r="U179" i="10"/>
  <c r="AF179" i="10"/>
  <c r="AB179" i="10"/>
  <c r="X179" i="10"/>
  <c r="T179" i="10"/>
  <c r="Z179" i="10"/>
  <c r="AD180" i="10"/>
  <c r="AF201" i="10"/>
  <c r="AB201" i="10"/>
  <c r="X201" i="10"/>
  <c r="T201" i="10"/>
  <c r="AD201" i="10"/>
  <c r="Y201" i="10"/>
  <c r="S201" i="10"/>
  <c r="AE201" i="10"/>
  <c r="W201" i="10"/>
  <c r="AC201" i="10"/>
  <c r="V201" i="10"/>
  <c r="AF219" i="10"/>
  <c r="AB219" i="10"/>
  <c r="X219" i="10"/>
  <c r="T219" i="10"/>
  <c r="AD219" i="10"/>
  <c r="Y219" i="10"/>
  <c r="S219" i="10"/>
  <c r="AE219" i="10"/>
  <c r="W219" i="10"/>
  <c r="AC219" i="10"/>
  <c r="V219" i="10"/>
  <c r="AC220" i="10"/>
  <c r="Y220" i="10"/>
  <c r="U220" i="10"/>
  <c r="AE220" i="10"/>
  <c r="Z220" i="10"/>
  <c r="T220" i="10"/>
  <c r="AD220" i="10"/>
  <c r="W220" i="10"/>
  <c r="AB220" i="10"/>
  <c r="V220" i="10"/>
  <c r="AF220" i="10"/>
  <c r="AF166" i="10"/>
  <c r="AB166" i="10"/>
  <c r="X166" i="10"/>
  <c r="T166" i="10"/>
  <c r="AE166" i="10"/>
  <c r="AA166" i="10"/>
  <c r="W166" i="10"/>
  <c r="S166" i="10"/>
  <c r="Z166" i="10"/>
  <c r="AE169" i="10"/>
  <c r="S179" i="10"/>
  <c r="AA179" i="10"/>
  <c r="AE185" i="10"/>
  <c r="U201" i="10"/>
  <c r="U219" i="10"/>
  <c r="S220" i="10"/>
  <c r="AC236" i="10"/>
  <c r="Y236" i="10"/>
  <c r="U236" i="10"/>
  <c r="AE236" i="10"/>
  <c r="Z236" i="10"/>
  <c r="T236" i="10"/>
  <c r="AD236" i="10"/>
  <c r="X236" i="10"/>
  <c r="S236" i="10"/>
  <c r="W236" i="10"/>
  <c r="AF236" i="10"/>
  <c r="V236" i="10"/>
  <c r="V179" i="10"/>
  <c r="AD179" i="10"/>
  <c r="Z201" i="10"/>
  <c r="Z219" i="10"/>
  <c r="X220" i="10"/>
  <c r="AA236" i="10"/>
  <c r="V169" i="10"/>
  <c r="Z169" i="10"/>
  <c r="AD169" i="10"/>
  <c r="V185" i="10"/>
  <c r="Z185" i="10"/>
  <c r="AD185" i="10"/>
  <c r="AE244" i="10"/>
  <c r="W244" i="10"/>
  <c r="S244" i="10"/>
  <c r="T244" i="10"/>
  <c r="AC244" i="10"/>
  <c r="V244" i="10"/>
  <c r="V134" i="10"/>
  <c r="Z134" i="10"/>
  <c r="V154" i="10"/>
  <c r="Z154" i="10"/>
  <c r="S169" i="10"/>
  <c r="W169" i="10"/>
  <c r="AA169" i="10"/>
  <c r="V180" i="10"/>
  <c r="Z180" i="10"/>
  <c r="S185" i="10"/>
  <c r="W185" i="10"/>
  <c r="AA185" i="10"/>
  <c r="AF260" i="10"/>
  <c r="AC252" i="10"/>
  <c r="Y252" i="10"/>
  <c r="U252" i="10"/>
  <c r="AE252" i="10"/>
  <c r="AA252" i="10"/>
  <c r="W252" i="10"/>
  <c r="S252" i="10"/>
  <c r="V252" i="10"/>
  <c r="AD252" i="10"/>
  <c r="AE259" i="10"/>
  <c r="AA259" i="10"/>
  <c r="W259" i="10"/>
  <c r="S259" i="10"/>
  <c r="AD259" i="10"/>
  <c r="Z259" i="10"/>
  <c r="V259" i="10"/>
  <c r="U259" i="10"/>
  <c r="AC259" i="10"/>
  <c r="X260" i="10"/>
  <c r="AD264" i="10"/>
  <c r="AD272" i="10"/>
  <c r="Y259" i="10"/>
  <c r="AD260" i="10"/>
  <c r="Z260" i="10"/>
  <c r="V260" i="10"/>
  <c r="AC260" i="10"/>
  <c r="Y260" i="10"/>
  <c r="U260" i="10"/>
  <c r="T260" i="10"/>
  <c r="AB260" i="10"/>
  <c r="AD268" i="10"/>
  <c r="AD276" i="10"/>
  <c r="T280" i="10"/>
  <c r="T264" i="10"/>
  <c r="X264" i="10"/>
  <c r="AB264" i="10"/>
  <c r="AF264" i="10"/>
  <c r="T268" i="10"/>
  <c r="X268" i="10"/>
  <c r="AB268" i="10"/>
  <c r="AF268" i="10"/>
  <c r="T272" i="10"/>
  <c r="X272" i="10"/>
  <c r="AB272" i="10"/>
  <c r="AF272" i="10"/>
  <c r="T276" i="10"/>
  <c r="X276" i="10"/>
  <c r="AB276" i="10"/>
  <c r="AF276" i="10"/>
  <c r="AF280" i="10"/>
  <c r="AC282" i="10"/>
  <c r="U264" i="10"/>
  <c r="Y264" i="10"/>
  <c r="AC264" i="10"/>
  <c r="U268" i="10"/>
  <c r="Y268" i="10"/>
  <c r="AC268" i="10"/>
  <c r="U272" i="10"/>
  <c r="Y272" i="10"/>
  <c r="AC272" i="10"/>
  <c r="X273" i="10"/>
  <c r="U276" i="10"/>
  <c r="Y276" i="10"/>
  <c r="AC276" i="10"/>
  <c r="V264" i="10"/>
  <c r="Z264" i="10"/>
  <c r="V268" i="10"/>
  <c r="Z268" i="10"/>
  <c r="V272" i="10"/>
  <c r="Z272" i="10"/>
  <c r="V276" i="10"/>
  <c r="Z276" i="10"/>
  <c r="AE280" i="10"/>
  <c r="AA280" i="10"/>
  <c r="W280" i="10"/>
  <c r="S280" i="10"/>
  <c r="AD280" i="10"/>
  <c r="Z280" i="10"/>
  <c r="V280" i="10"/>
  <c r="AC280" i="10"/>
  <c r="Y280" i="10"/>
  <c r="U280" i="10"/>
  <c r="X280" i="10"/>
  <c r="AB280" i="10"/>
  <c r="I13" i="12"/>
  <c r="K3" i="12"/>
  <c r="K13" i="12" s="1"/>
  <c r="V282" i="10"/>
  <c r="Z282" i="10"/>
  <c r="AD282" i="10"/>
  <c r="S282" i="10"/>
  <c r="W282" i="10"/>
  <c r="AA282" i="10"/>
  <c r="AE282" i="10"/>
  <c r="T282" i="10"/>
  <c r="X282" i="10"/>
  <c r="AB282" i="10"/>
  <c r="AF282" i="10"/>
  <c r="U282" i="10"/>
  <c r="Y282" i="10"/>
  <c r="O36" i="6" l="1"/>
  <c r="Y152" i="10"/>
  <c r="AA152" i="10"/>
  <c r="AE152" i="10"/>
  <c r="AD152" i="10"/>
  <c r="U152" i="10"/>
  <c r="Z152" i="10"/>
  <c r="AF152" i="10"/>
  <c r="W152" i="10"/>
  <c r="S152" i="10"/>
  <c r="AB152" i="10"/>
  <c r="V152" i="10"/>
  <c r="X152" i="10"/>
  <c r="T273" i="10"/>
  <c r="O48" i="8"/>
  <c r="AA244" i="10"/>
  <c r="Y244" i="10"/>
  <c r="AB244" i="10"/>
  <c r="X244" i="10"/>
  <c r="Y273" i="10"/>
  <c r="AC152" i="10"/>
  <c r="U273" i="10"/>
  <c r="AF273" i="10"/>
  <c r="AB273" i="10"/>
  <c r="AC273" i="10"/>
  <c r="U244" i="10"/>
  <c r="AD244" i="10"/>
  <c r="T152" i="10"/>
  <c r="X43" i="8"/>
  <c r="Z239" i="10" s="1"/>
  <c r="X27" i="8"/>
  <c r="X11" i="8"/>
  <c r="O21" i="6"/>
  <c r="X17" i="6"/>
  <c r="X39" i="4"/>
  <c r="O32" i="4"/>
  <c r="AA68" i="10"/>
  <c r="AD68" i="10"/>
  <c r="O16" i="4"/>
  <c r="AE52" i="10"/>
  <c r="AB52" i="10"/>
  <c r="AA52" i="10"/>
  <c r="AD52" i="10"/>
  <c r="X33" i="3"/>
  <c r="O26" i="3"/>
  <c r="Z22" i="10"/>
  <c r="O17" i="3"/>
  <c r="AB12" i="10"/>
  <c r="AC12" i="10"/>
  <c r="S12" i="10"/>
  <c r="Z12" i="10"/>
  <c r="O10" i="3"/>
  <c r="X4" i="10"/>
  <c r="AD4" i="10"/>
  <c r="O14" i="2"/>
  <c r="X33" i="8"/>
  <c r="X17" i="8"/>
  <c r="AF39" i="10"/>
  <c r="X34" i="6"/>
  <c r="X11" i="6"/>
  <c r="X39" i="5"/>
  <c r="O37" i="5"/>
  <c r="X23" i="5"/>
  <c r="O23" i="5" s="1"/>
  <c r="O21" i="5"/>
  <c r="X31" i="4"/>
  <c r="X15" i="4"/>
  <c r="O41" i="3"/>
  <c r="X25" i="3"/>
  <c r="X18" i="2"/>
  <c r="X10" i="2"/>
  <c r="AE110" i="10"/>
  <c r="X110" i="10"/>
  <c r="X36" i="2"/>
  <c r="X22" i="6"/>
  <c r="X16" i="6"/>
  <c r="X44" i="5"/>
  <c r="X35" i="5"/>
  <c r="X28" i="5"/>
  <c r="X19" i="5"/>
  <c r="X12" i="5"/>
  <c r="X25" i="4"/>
  <c r="O11" i="4"/>
  <c r="X35" i="3"/>
  <c r="X26" i="6"/>
  <c r="X16" i="2"/>
  <c r="X12" i="2"/>
  <c r="X32" i="3"/>
  <c r="X24" i="3"/>
  <c r="X10" i="5"/>
  <c r="X18" i="5"/>
  <c r="X40" i="3"/>
  <c r="X16" i="3"/>
  <c r="X15" i="6"/>
  <c r="X43" i="5"/>
  <c r="O27" i="5"/>
  <c r="X11" i="5"/>
  <c r="X35" i="4"/>
  <c r="X19" i="4"/>
  <c r="X17" i="4"/>
  <c r="X45" i="3"/>
  <c r="X29" i="3"/>
  <c r="X13" i="3"/>
  <c r="X11" i="3"/>
  <c r="O26" i="5"/>
  <c r="O34" i="5"/>
  <c r="O46" i="4"/>
  <c r="O30" i="4"/>
  <c r="X28" i="6"/>
  <c r="X31" i="2"/>
  <c r="O43" i="8"/>
  <c r="AA239" i="10"/>
  <c r="X37" i="8"/>
  <c r="X21" i="8"/>
  <c r="Y239" i="10"/>
  <c r="AC239" i="10"/>
  <c r="U239" i="10"/>
  <c r="X26" i="8"/>
  <c r="X10" i="8"/>
  <c r="O10" i="7"/>
  <c r="U166" i="10"/>
  <c r="Y166" i="10"/>
  <c r="AD166" i="10"/>
  <c r="V166" i="10"/>
  <c r="AC166" i="10"/>
  <c r="O31" i="5"/>
  <c r="Y107" i="10"/>
  <c r="AB107" i="10"/>
  <c r="U107" i="10"/>
  <c r="AC107" i="10"/>
  <c r="X107" i="10"/>
  <c r="T107" i="10"/>
  <c r="AF107" i="10"/>
  <c r="O15" i="5"/>
  <c r="X91" i="10"/>
  <c r="U91" i="10"/>
  <c r="AB91" i="10"/>
  <c r="Y91" i="10"/>
  <c r="AF91" i="10"/>
  <c r="AC91" i="10"/>
  <c r="T91" i="10"/>
  <c r="O26" i="2"/>
  <c r="AE264" i="10"/>
  <c r="S264" i="10"/>
  <c r="AA264" i="10"/>
  <c r="W264" i="10"/>
  <c r="O45" i="7"/>
  <c r="AA201" i="10"/>
  <c r="O29" i="7"/>
  <c r="AF185" i="10"/>
  <c r="AC185" i="10"/>
  <c r="AB185" i="10"/>
  <c r="X185" i="10"/>
  <c r="U185" i="10"/>
  <c r="T185" i="10"/>
  <c r="Y185" i="10"/>
  <c r="O13" i="7"/>
  <c r="T169" i="10"/>
  <c r="AF169" i="10"/>
  <c r="X169" i="10"/>
  <c r="AC169" i="10"/>
  <c r="AB169" i="10"/>
  <c r="Y169" i="10"/>
  <c r="U169" i="10"/>
  <c r="X47" i="8"/>
  <c r="O33" i="8"/>
  <c r="X31" i="8"/>
  <c r="X15" i="8"/>
  <c r="W223" i="10"/>
  <c r="AC223" i="10"/>
  <c r="W229" i="10"/>
  <c r="S239" i="10"/>
  <c r="U229" i="10"/>
  <c r="T239" i="10"/>
  <c r="AF239" i="10"/>
  <c r="X12" i="7"/>
  <c r="O18" i="6"/>
  <c r="X134" i="10"/>
  <c r="AF134" i="10"/>
  <c r="AE134" i="10"/>
  <c r="S134" i="10"/>
  <c r="AB134" i="10"/>
  <c r="AA134" i="10"/>
  <c r="Y134" i="10"/>
  <c r="W134" i="10"/>
  <c r="U134" i="10"/>
  <c r="T134" i="10"/>
  <c r="AC134" i="10"/>
  <c r="O35" i="4"/>
  <c r="V71" i="10"/>
  <c r="O19" i="4"/>
  <c r="T55" i="10"/>
  <c r="X55" i="10"/>
  <c r="S55" i="10"/>
  <c r="AE55" i="10"/>
  <c r="Z55" i="10"/>
  <c r="AD55" i="10"/>
  <c r="O45" i="3"/>
  <c r="T41" i="10"/>
  <c r="AA41" i="10"/>
  <c r="AB41" i="10"/>
  <c r="S41" i="10"/>
  <c r="AA25" i="10"/>
  <c r="O13" i="3"/>
  <c r="Y8" i="10"/>
  <c r="S8" i="10"/>
  <c r="AD8" i="10"/>
  <c r="O30" i="2"/>
  <c r="W268" i="10"/>
  <c r="AE268" i="10"/>
  <c r="S268" i="10"/>
  <c r="AA268" i="10"/>
  <c r="X33" i="7"/>
  <c r="X17" i="7"/>
  <c r="V239" i="10"/>
  <c r="Z223" i="10"/>
  <c r="X223" i="10"/>
  <c r="Y207" i="10"/>
  <c r="X207" i="10"/>
  <c r="W91" i="10"/>
  <c r="Z107" i="10"/>
  <c r="Z91" i="10"/>
  <c r="AE107" i="10"/>
  <c r="X45" i="8"/>
  <c r="X35" i="8"/>
  <c r="X29" i="8"/>
  <c r="X19" i="8"/>
  <c r="X13" i="8"/>
  <c r="AD207" i="10"/>
  <c r="AD223" i="10"/>
  <c r="U207" i="10"/>
  <c r="U223" i="10"/>
  <c r="AC229" i="10"/>
  <c r="AE239" i="10"/>
  <c r="Z244" i="10"/>
  <c r="S229" i="10"/>
  <c r="AB213" i="10"/>
  <c r="AB239" i="10"/>
  <c r="T229" i="10"/>
  <c r="O6" i="8"/>
  <c r="F7" i="13" s="1"/>
  <c r="O34" i="6"/>
  <c r="W150" i="10"/>
  <c r="AF150" i="10"/>
  <c r="AA150" i="10"/>
  <c r="S150" i="10"/>
  <c r="U150" i="10"/>
  <c r="X150" i="10"/>
  <c r="AE150" i="10"/>
  <c r="AB150" i="10"/>
  <c r="T150" i="10"/>
  <c r="Y150" i="10"/>
  <c r="AC115" i="10"/>
  <c r="U115" i="10"/>
  <c r="O34" i="2"/>
  <c r="AA272" i="10"/>
  <c r="AE272" i="10"/>
  <c r="W272" i="10"/>
  <c r="S272" i="10"/>
  <c r="X42" i="6"/>
  <c r="X37" i="7"/>
  <c r="X21" i="7"/>
  <c r="C17" i="12"/>
  <c r="M14" i="12"/>
  <c r="S223" i="10"/>
  <c r="V223" i="10"/>
  <c r="AB223" i="10"/>
  <c r="V207" i="10"/>
  <c r="AB207" i="10"/>
  <c r="AD239" i="10"/>
  <c r="AA107" i="10"/>
  <c r="S91" i="10"/>
  <c r="V107" i="10"/>
  <c r="V91" i="10"/>
  <c r="AE91" i="10"/>
  <c r="X41" i="8"/>
  <c r="X39" i="8"/>
  <c r="X25" i="8"/>
  <c r="X23" i="8"/>
  <c r="O23" i="8" s="1"/>
  <c r="X9" i="8"/>
  <c r="O3" i="8"/>
  <c r="D7" i="13" s="1"/>
  <c r="AF244" i="10"/>
  <c r="W207" i="10"/>
  <c r="AA229" i="10"/>
  <c r="X239" i="10"/>
  <c r="Y229" i="10"/>
  <c r="W239" i="10"/>
  <c r="O22" i="6"/>
  <c r="S138" i="10"/>
  <c r="U138" i="10"/>
  <c r="AE138" i="10"/>
  <c r="AB138" i="10"/>
  <c r="Y138" i="10"/>
  <c r="AC138" i="10"/>
  <c r="W138" i="10"/>
  <c r="AF138" i="10"/>
  <c r="T138" i="10"/>
  <c r="X138" i="10"/>
  <c r="AA138" i="10"/>
  <c r="O43" i="4"/>
  <c r="AD79" i="10"/>
  <c r="V79" i="10"/>
  <c r="AA79" i="10"/>
  <c r="S79" i="10"/>
  <c r="O27" i="4"/>
  <c r="X63" i="10"/>
  <c r="AE63" i="10"/>
  <c r="S63" i="10"/>
  <c r="Z63" i="10"/>
  <c r="T63" i="10"/>
  <c r="AD63" i="10"/>
  <c r="O37" i="3"/>
  <c r="Z33" i="10"/>
  <c r="V33" i="10"/>
  <c r="O21" i="3"/>
  <c r="S16" i="10"/>
  <c r="AD16" i="10"/>
  <c r="Y16" i="10"/>
  <c r="O38" i="2"/>
  <c r="AE276" i="10"/>
  <c r="AA276" i="10"/>
  <c r="W276" i="10"/>
  <c r="S276" i="10"/>
  <c r="O26" i="6"/>
  <c r="T142" i="10"/>
  <c r="U142" i="10"/>
  <c r="AC142" i="10"/>
  <c r="AE142" i="10"/>
  <c r="X142" i="10"/>
  <c r="W142" i="10"/>
  <c r="Y142" i="10"/>
  <c r="S142" i="10"/>
  <c r="X41" i="7"/>
  <c r="X25" i="7"/>
  <c r="X34" i="8"/>
  <c r="X18" i="8"/>
  <c r="O6" i="7"/>
  <c r="F6" i="13" s="1"/>
  <c r="X43" i="6"/>
  <c r="X37" i="6"/>
  <c r="X32" i="6"/>
  <c r="X36" i="5"/>
  <c r="X20" i="5"/>
  <c r="O11" i="3"/>
  <c r="AF51" i="10"/>
  <c r="V53" i="10"/>
  <c r="V69" i="10"/>
  <c r="AA75" i="10"/>
  <c r="AB68" i="10"/>
  <c r="AD75" i="10"/>
  <c r="AB77" i="10"/>
  <c r="X52" i="10"/>
  <c r="X68" i="10"/>
  <c r="U77" i="10"/>
  <c r="T52" i="10"/>
  <c r="Y68" i="10"/>
  <c r="X77" i="10"/>
  <c r="AA132" i="10"/>
  <c r="AE137" i="10"/>
  <c r="V137" i="10"/>
  <c r="U154" i="10"/>
  <c r="AB154" i="10"/>
  <c r="S154" i="10"/>
  <c r="T154" i="10"/>
  <c r="X36" i="8"/>
  <c r="X28" i="8"/>
  <c r="X20" i="8"/>
  <c r="X12" i="8"/>
  <c r="X45" i="6"/>
  <c r="X30" i="6"/>
  <c r="X12" i="6"/>
  <c r="X25" i="5"/>
  <c r="X16" i="5"/>
  <c r="X45" i="4"/>
  <c r="X36" i="4"/>
  <c r="X12" i="4"/>
  <c r="X39" i="3"/>
  <c r="X30" i="3"/>
  <c r="X15" i="3"/>
  <c r="W5" i="10"/>
  <c r="AB5" i="10"/>
  <c r="AB23" i="10"/>
  <c r="AB22" i="10"/>
  <c r="AB30" i="10"/>
  <c r="W14" i="10"/>
  <c r="AD21" i="10"/>
  <c r="X14" i="10"/>
  <c r="AE21" i="10"/>
  <c r="AC23" i="10"/>
  <c r="X22" i="10"/>
  <c r="X30" i="10"/>
  <c r="Z4" i="10"/>
  <c r="AF14" i="10"/>
  <c r="AA21" i="10"/>
  <c r="AA30" i="10"/>
  <c r="AE37" i="10"/>
  <c r="AF38" i="10"/>
  <c r="Y22" i="10"/>
  <c r="X37" i="10"/>
  <c r="Y38" i="10"/>
  <c r="AA38" i="10"/>
  <c r="X33" i="2"/>
  <c r="X42" i="7"/>
  <c r="X31" i="7"/>
  <c r="X26" i="7"/>
  <c r="X15" i="7"/>
  <c r="X9" i="7"/>
  <c r="O3" i="7"/>
  <c r="D6" i="13" s="1"/>
  <c r="X103" i="10"/>
  <c r="V89" i="10"/>
  <c r="Z97" i="10"/>
  <c r="AB103" i="10"/>
  <c r="Z113" i="10"/>
  <c r="AC87" i="10"/>
  <c r="AC95" i="10"/>
  <c r="S102" i="10"/>
  <c r="AF87" i="10"/>
  <c r="AF95" i="10"/>
  <c r="W102" i="10"/>
  <c r="T120" i="10"/>
  <c r="Z121" i="10"/>
  <c r="X102" i="10"/>
  <c r="Y103" i="10"/>
  <c r="AF119" i="10"/>
  <c r="V121" i="10"/>
  <c r="AC102" i="10"/>
  <c r="U110" i="10"/>
  <c r="W120" i="10"/>
  <c r="AC120" i="10"/>
  <c r="X22" i="5"/>
  <c r="X13" i="2"/>
  <c r="X22" i="4"/>
  <c r="X44" i="6"/>
  <c r="X30" i="5"/>
  <c r="X42" i="4"/>
  <c r="X18" i="4"/>
  <c r="X12" i="3"/>
  <c r="X43" i="2"/>
  <c r="X27" i="2"/>
  <c r="X25" i="6"/>
  <c r="X14" i="5"/>
  <c r="X14" i="4"/>
  <c r="X23" i="2"/>
  <c r="X9" i="2"/>
  <c r="O3" i="2"/>
  <c r="K45" i="2" s="1"/>
  <c r="AF248" i="10"/>
  <c r="T252" i="10"/>
  <c r="AF256" i="10"/>
  <c r="S256" i="10"/>
  <c r="AA273" i="10"/>
  <c r="X30" i="8"/>
  <c r="X14" i="8"/>
  <c r="X9" i="6"/>
  <c r="O3" i="6"/>
  <c r="D5" i="13" s="1"/>
  <c r="X40" i="4"/>
  <c r="X24" i="4"/>
  <c r="O24" i="4" s="1"/>
  <c r="X34" i="3"/>
  <c r="X18" i="3"/>
  <c r="O3" i="3"/>
  <c r="D2" i="13" s="1"/>
  <c r="X9" i="3"/>
  <c r="U52" i="10"/>
  <c r="AB53" i="10"/>
  <c r="AB61" i="10"/>
  <c r="U68" i="10"/>
  <c r="AB69" i="10"/>
  <c r="W52" i="10"/>
  <c r="AC52" i="10"/>
  <c r="AC68" i="10"/>
  <c r="AC77" i="10"/>
  <c r="Y52" i="10"/>
  <c r="AE68" i="10"/>
  <c r="AF77" i="10"/>
  <c r="X44" i="7"/>
  <c r="X40" i="7"/>
  <c r="X36" i="7"/>
  <c r="X32" i="7"/>
  <c r="X28" i="7"/>
  <c r="X24" i="7"/>
  <c r="O24" i="7" s="1"/>
  <c r="X20" i="7"/>
  <c r="X16" i="7"/>
  <c r="AA137" i="10"/>
  <c r="AA154" i="10"/>
  <c r="X154" i="10"/>
  <c r="Y154" i="10"/>
  <c r="X29" i="6"/>
  <c r="X13" i="6"/>
  <c r="X40" i="5"/>
  <c r="X17" i="5"/>
  <c r="X37" i="4"/>
  <c r="X28" i="4"/>
  <c r="X13" i="4"/>
  <c r="X31" i="3"/>
  <c r="X22" i="3"/>
  <c r="O22" i="3" s="1"/>
  <c r="AB14" i="10"/>
  <c r="V12" i="10"/>
  <c r="AC14" i="10"/>
  <c r="W22" i="10"/>
  <c r="W30" i="10"/>
  <c r="T14" i="10"/>
  <c r="AF22" i="10"/>
  <c r="AF30" i="10"/>
  <c r="AE4" i="10"/>
  <c r="S22" i="10"/>
  <c r="S29" i="10"/>
  <c r="S37" i="10"/>
  <c r="T38" i="10"/>
  <c r="U39" i="10"/>
  <c r="AC22" i="10"/>
  <c r="U30" i="10"/>
  <c r="AB37" i="10"/>
  <c r="AC38" i="10"/>
  <c r="AE38" i="10"/>
  <c r="X37" i="2"/>
  <c r="X21" i="2"/>
  <c r="O21" i="2" s="1"/>
  <c r="X43" i="7"/>
  <c r="X38" i="7"/>
  <c r="X27" i="7"/>
  <c r="X22" i="7"/>
  <c r="X39" i="6"/>
  <c r="S89" i="10"/>
  <c r="U104" i="10"/>
  <c r="V113" i="10"/>
  <c r="AD89" i="10"/>
  <c r="Y104" i="10"/>
  <c r="AF103" i="10"/>
  <c r="T103" i="10"/>
  <c r="T119" i="10"/>
  <c r="Y120" i="10"/>
  <c r="AF121" i="10"/>
  <c r="AB102" i="10"/>
  <c r="AC103" i="10"/>
  <c r="U120" i="10"/>
  <c r="Y110" i="10"/>
  <c r="AB120" i="10"/>
  <c r="X17" i="2"/>
  <c r="X36" i="3"/>
  <c r="X24" i="2"/>
  <c r="X41" i="6"/>
  <c r="X11" i="2"/>
  <c r="X14" i="6"/>
  <c r="X42" i="5"/>
  <c r="X20" i="6"/>
  <c r="X28" i="3"/>
  <c r="X39" i="2"/>
  <c r="X38" i="4"/>
  <c r="X20" i="2"/>
  <c r="O6" i="2"/>
  <c r="T248" i="10"/>
  <c r="AB250" i="10"/>
  <c r="X250" i="10"/>
  <c r="AF252" i="10"/>
  <c r="Z250" i="10"/>
  <c r="Z254" i="10"/>
  <c r="Z273" i="10"/>
  <c r="AD273" i="10"/>
  <c r="AA256" i="10"/>
  <c r="AE273" i="10"/>
  <c r="X9" i="4"/>
  <c r="O3" i="4"/>
  <c r="D3" i="13" s="1"/>
  <c r="X31" i="6"/>
  <c r="AF131" i="10"/>
  <c r="T137" i="10"/>
  <c r="AF137" i="10"/>
  <c r="AF154" i="10"/>
  <c r="AC154" i="10"/>
  <c r="AE154" i="10"/>
  <c r="X32" i="8"/>
  <c r="X24" i="8"/>
  <c r="O24" i="8" s="1"/>
  <c r="X16" i="8"/>
  <c r="X40" i="6"/>
  <c r="X35" i="6"/>
  <c r="X41" i="5"/>
  <c r="X32" i="5"/>
  <c r="X9" i="5"/>
  <c r="O3" i="5"/>
  <c r="D4" i="13" s="1"/>
  <c r="X29" i="4"/>
  <c r="X20" i="4"/>
  <c r="X23" i="3"/>
  <c r="O23" i="3" s="1"/>
  <c r="AA4" i="10"/>
  <c r="AE22" i="10"/>
  <c r="AE30" i="10"/>
  <c r="Y14" i="10"/>
  <c r="X23" i="10"/>
  <c r="U14" i="10"/>
  <c r="AA22" i="10"/>
  <c r="AA29" i="10"/>
  <c r="W37" i="10"/>
  <c r="X38" i="10"/>
  <c r="Y39" i="10"/>
  <c r="Y30" i="10"/>
  <c r="AF37" i="10"/>
  <c r="S38" i="10"/>
  <c r="X41" i="2"/>
  <c r="X25" i="2"/>
  <c r="X46" i="8"/>
  <c r="X44" i="8"/>
  <c r="X39" i="7"/>
  <c r="X34" i="7"/>
  <c r="X23" i="7"/>
  <c r="O23" i="7" s="1"/>
  <c r="X18" i="7"/>
  <c r="X23" i="6"/>
  <c r="O23" i="6" s="1"/>
  <c r="O6" i="5"/>
  <c r="F4" i="13" s="1"/>
  <c r="AA89" i="10"/>
  <c r="Y95" i="10"/>
  <c r="V105" i="10"/>
  <c r="T87" i="10"/>
  <c r="T95" i="10"/>
  <c r="Z105" i="10"/>
  <c r="AB111" i="10"/>
  <c r="AC104" i="10"/>
  <c r="Z119" i="10"/>
  <c r="AE120" i="10"/>
  <c r="Y111" i="10"/>
  <c r="V119" i="10"/>
  <c r="AA120" i="10"/>
  <c r="S120" i="10"/>
  <c r="X26" i="4"/>
  <c r="X28" i="2"/>
  <c r="X19" i="2"/>
  <c r="X15" i="2"/>
  <c r="X40" i="2"/>
  <c r="X34" i="4"/>
  <c r="X20" i="3"/>
  <c r="W256" i="10"/>
  <c r="T250" i="10"/>
  <c r="AB252" i="10"/>
  <c r="V269" i="10"/>
  <c r="U274" i="10"/>
  <c r="V273" i="10"/>
  <c r="S273" i="10"/>
  <c r="X32" i="2"/>
  <c r="X42" i="8"/>
  <c r="X38" i="8"/>
  <c r="X22" i="8"/>
  <c r="O45" i="5"/>
  <c r="O6" i="4"/>
  <c r="F3" i="13" s="1"/>
  <c r="AA51" i="10"/>
  <c r="AF52" i="10"/>
  <c r="AA67" i="10"/>
  <c r="AF68" i="10"/>
  <c r="S75" i="10"/>
  <c r="Y77" i="10"/>
  <c r="W68" i="10"/>
  <c r="V75" i="10"/>
  <c r="T77" i="10"/>
  <c r="S52" i="10"/>
  <c r="S68" i="10"/>
  <c r="T68" i="10"/>
  <c r="O6" i="6"/>
  <c r="F5" i="13" s="1"/>
  <c r="V132" i="10"/>
  <c r="Z137" i="10"/>
  <c r="W154" i="10"/>
  <c r="X46" i="6"/>
  <c r="X24" i="6"/>
  <c r="O24" i="6" s="1"/>
  <c r="X19" i="6"/>
  <c r="X33" i="5"/>
  <c r="X24" i="5"/>
  <c r="O24" i="5" s="1"/>
  <c r="X44" i="4"/>
  <c r="X21" i="4"/>
  <c r="X38" i="3"/>
  <c r="X14" i="3"/>
  <c r="O6" i="3"/>
  <c r="F2" i="13" s="1"/>
  <c r="T23" i="10"/>
  <c r="V4" i="10"/>
  <c r="T22" i="10"/>
  <c r="T30" i="10"/>
  <c r="AA12" i="10"/>
  <c r="V21" i="10"/>
  <c r="V29" i="10"/>
  <c r="S14" i="10"/>
  <c r="W21" i="10"/>
  <c r="U23" i="10"/>
  <c r="W29" i="10"/>
  <c r="AE14" i="10"/>
  <c r="AF23" i="10"/>
  <c r="U4" i="10"/>
  <c r="AA14" i="10"/>
  <c r="S21" i="10"/>
  <c r="Y23" i="10"/>
  <c r="S30" i="10"/>
  <c r="AA37" i="10"/>
  <c r="AB38" i="10"/>
  <c r="AC39" i="10"/>
  <c r="U22" i="10"/>
  <c r="AC30" i="10"/>
  <c r="T37" i="10"/>
  <c r="U38" i="10"/>
  <c r="W38" i="10"/>
  <c r="X29" i="2"/>
  <c r="X46" i="7"/>
  <c r="X35" i="7"/>
  <c r="X30" i="7"/>
  <c r="X19" i="7"/>
  <c r="X14" i="7"/>
  <c r="X11" i="7"/>
  <c r="V97" i="10"/>
  <c r="AA102" i="10"/>
  <c r="X111" i="10"/>
  <c r="AB87" i="10"/>
  <c r="AB95" i="10"/>
  <c r="AE102" i="10"/>
  <c r="U87" i="10"/>
  <c r="U95" i="10"/>
  <c r="X87" i="10"/>
  <c r="X95" i="10"/>
  <c r="AE119" i="10"/>
  <c r="U121" i="10"/>
  <c r="T102" i="10"/>
  <c r="U103" i="10"/>
  <c r="AC111" i="10"/>
  <c r="AA119" i="10"/>
  <c r="AF120" i="10"/>
  <c r="Y102" i="10"/>
  <c r="X120" i="10"/>
  <c r="X10" i="4"/>
  <c r="X44" i="3"/>
  <c r="X33" i="6"/>
  <c r="X10" i="6"/>
  <c r="X38" i="5"/>
  <c r="X46" i="5"/>
  <c r="O44" i="2"/>
  <c r="X248" i="10"/>
  <c r="Z252" i="10"/>
  <c r="AF250" i="10"/>
  <c r="Z248" i="10"/>
  <c r="AB248" i="10"/>
  <c r="X252" i="10"/>
  <c r="X254" i="10"/>
  <c r="X256" i="10"/>
  <c r="AC274" i="10"/>
  <c r="S269" i="10"/>
  <c r="W273" i="10"/>
  <c r="O31" i="2" l="1"/>
  <c r="X269" i="10"/>
  <c r="Y269" i="10"/>
  <c r="T269" i="10"/>
  <c r="AC269" i="10"/>
  <c r="AB269" i="10"/>
  <c r="U269" i="10"/>
  <c r="AF269" i="10"/>
  <c r="Y25" i="10"/>
  <c r="X25" i="10"/>
  <c r="AB25" i="10"/>
  <c r="AC25" i="10"/>
  <c r="T25" i="10"/>
  <c r="U25" i="10"/>
  <c r="Z25" i="10"/>
  <c r="AF25" i="10"/>
  <c r="AE71" i="10"/>
  <c r="AC71" i="10"/>
  <c r="AF71" i="10"/>
  <c r="Z71" i="10"/>
  <c r="AB71" i="10"/>
  <c r="Y71" i="10"/>
  <c r="X71" i="10"/>
  <c r="T71" i="10"/>
  <c r="W71" i="10"/>
  <c r="U71" i="10"/>
  <c r="O15" i="6"/>
  <c r="S131" i="10"/>
  <c r="Y131" i="10"/>
  <c r="AE131" i="10"/>
  <c r="X131" i="10"/>
  <c r="AD131" i="10"/>
  <c r="AA131" i="10"/>
  <c r="AC131" i="10"/>
  <c r="W131" i="10"/>
  <c r="T131" i="10"/>
  <c r="O10" i="5"/>
  <c r="U86" i="10"/>
  <c r="T86" i="10"/>
  <c r="AC86" i="10"/>
  <c r="AF86" i="10"/>
  <c r="W86" i="10"/>
  <c r="AA86" i="10"/>
  <c r="Y86" i="10"/>
  <c r="X86" i="10"/>
  <c r="AB86" i="10"/>
  <c r="S86" i="10"/>
  <c r="V86" i="10"/>
  <c r="Z86" i="10"/>
  <c r="AE86" i="10"/>
  <c r="AD86" i="10"/>
  <c r="O16" i="2"/>
  <c r="AA254" i="10"/>
  <c r="Y254" i="10"/>
  <c r="AC254" i="10"/>
  <c r="W254" i="10"/>
  <c r="U254" i="10"/>
  <c r="S254" i="10"/>
  <c r="V254" i="10"/>
  <c r="AE254" i="10"/>
  <c r="AD254" i="10"/>
  <c r="O25" i="4"/>
  <c r="S61" i="10"/>
  <c r="AE61" i="10"/>
  <c r="AC61" i="10"/>
  <c r="Y61" i="10"/>
  <c r="U61" i="10"/>
  <c r="AA61" i="10"/>
  <c r="AD61" i="10"/>
  <c r="Z61" i="10"/>
  <c r="W61" i="10"/>
  <c r="AF61" i="10"/>
  <c r="X61" i="10"/>
  <c r="T61" i="10"/>
  <c r="O35" i="5"/>
  <c r="V111" i="10"/>
  <c r="Z111" i="10"/>
  <c r="S111" i="10"/>
  <c r="AD111" i="10"/>
  <c r="W111" i="10"/>
  <c r="AE111" i="10"/>
  <c r="AA111" i="10"/>
  <c r="V274" i="10"/>
  <c r="AA274" i="10"/>
  <c r="X274" i="10"/>
  <c r="Z274" i="10"/>
  <c r="S274" i="10"/>
  <c r="T274" i="10"/>
  <c r="AE274" i="10"/>
  <c r="AB274" i="10"/>
  <c r="AF274" i="10"/>
  <c r="AD274" i="10"/>
  <c r="W274" i="10"/>
  <c r="O18" i="2"/>
  <c r="AD256" i="10"/>
  <c r="Y256" i="10"/>
  <c r="Z256" i="10"/>
  <c r="U256" i="10"/>
  <c r="AC256" i="10"/>
  <c r="AB256" i="10"/>
  <c r="V256" i="10"/>
  <c r="T256" i="10"/>
  <c r="O31" i="4"/>
  <c r="V67" i="10"/>
  <c r="Y67" i="10"/>
  <c r="S67" i="10"/>
  <c r="AE67" i="10"/>
  <c r="AB67" i="10"/>
  <c r="AC67" i="10"/>
  <c r="T67" i="10"/>
  <c r="U67" i="10"/>
  <c r="X67" i="10"/>
  <c r="Z67" i="10"/>
  <c r="W67" i="10"/>
  <c r="AD67" i="10"/>
  <c r="AE115" i="10"/>
  <c r="Z115" i="10"/>
  <c r="S115" i="10"/>
  <c r="AD115" i="10"/>
  <c r="W115" i="10"/>
  <c r="AA115" i="10"/>
  <c r="V115" i="10"/>
  <c r="O17" i="8"/>
  <c r="AF213" i="10"/>
  <c r="AE213" i="10"/>
  <c r="AD213" i="10"/>
  <c r="S213" i="10"/>
  <c r="X213" i="10"/>
  <c r="Z213" i="10"/>
  <c r="V213" i="10"/>
  <c r="AB115" i="10"/>
  <c r="T115" i="10"/>
  <c r="T213" i="10"/>
  <c r="AE25" i="10"/>
  <c r="AD25" i="10"/>
  <c r="S71" i="10"/>
  <c r="U213" i="10"/>
  <c r="O28" i="6"/>
  <c r="AE144" i="10"/>
  <c r="S144" i="10"/>
  <c r="V144" i="10"/>
  <c r="U144" i="10"/>
  <c r="AD144" i="10"/>
  <c r="Y144" i="10"/>
  <c r="AB144" i="10"/>
  <c r="AC144" i="10"/>
  <c r="X144" i="10"/>
  <c r="AA144" i="10"/>
  <c r="T144" i="10"/>
  <c r="W144" i="10"/>
  <c r="Z144" i="10"/>
  <c r="AF144" i="10"/>
  <c r="AD41" i="10"/>
  <c r="Y41" i="10"/>
  <c r="Z41" i="10"/>
  <c r="U41" i="10"/>
  <c r="AC41" i="10"/>
  <c r="V41" i="10"/>
  <c r="O11" i="5"/>
  <c r="AE87" i="10"/>
  <c r="AD87" i="10"/>
  <c r="AA87" i="10"/>
  <c r="V87" i="10"/>
  <c r="S87" i="10"/>
  <c r="W87" i="10"/>
  <c r="Z87" i="10"/>
  <c r="O16" i="3"/>
  <c r="AD11" i="10"/>
  <c r="AB11" i="10"/>
  <c r="AF11" i="10"/>
  <c r="Z11" i="10"/>
  <c r="U11" i="10"/>
  <c r="T11" i="10"/>
  <c r="W11" i="10"/>
  <c r="V11" i="10"/>
  <c r="AE11" i="10"/>
  <c r="AC11" i="10"/>
  <c r="Y11" i="10"/>
  <c r="AA11" i="10"/>
  <c r="S11" i="10"/>
  <c r="X11" i="10"/>
  <c r="O24" i="3"/>
  <c r="V20" i="10"/>
  <c r="U20" i="10"/>
  <c r="AC20" i="10"/>
  <c r="AD20" i="10"/>
  <c r="Y20" i="10"/>
  <c r="T20" i="10"/>
  <c r="S20" i="10"/>
  <c r="AF20" i="10"/>
  <c r="AA20" i="10"/>
  <c r="AB20" i="10"/>
  <c r="W20" i="10"/>
  <c r="X20" i="10"/>
  <c r="Z20" i="10"/>
  <c r="AE20" i="10"/>
  <c r="AD142" i="10"/>
  <c r="V142" i="10"/>
  <c r="Z142" i="10"/>
  <c r="O12" i="5"/>
  <c r="AB88" i="10"/>
  <c r="AA88" i="10"/>
  <c r="AD88" i="10"/>
  <c r="AE88" i="10"/>
  <c r="V88" i="10"/>
  <c r="AF88" i="10"/>
  <c r="W88" i="10"/>
  <c r="U88" i="10"/>
  <c r="X88" i="10"/>
  <c r="S88" i="10"/>
  <c r="AC88" i="10"/>
  <c r="Z88" i="10"/>
  <c r="T88" i="10"/>
  <c r="Y88" i="10"/>
  <c r="O44" i="5"/>
  <c r="AD120" i="10"/>
  <c r="V120" i="10"/>
  <c r="Z120" i="10"/>
  <c r="O25" i="3"/>
  <c r="U21" i="10"/>
  <c r="T21" i="10"/>
  <c r="AF21" i="10"/>
  <c r="AB21" i="10"/>
  <c r="AC21" i="10"/>
  <c r="X21" i="10"/>
  <c r="Y21" i="10"/>
  <c r="Z21" i="10"/>
  <c r="O11" i="6"/>
  <c r="S127" i="10"/>
  <c r="AD127" i="10"/>
  <c r="AF127" i="10"/>
  <c r="AE127" i="10"/>
  <c r="X127" i="10"/>
  <c r="V127" i="10"/>
  <c r="AA127" i="10"/>
  <c r="AC127" i="10"/>
  <c r="T127" i="10"/>
  <c r="U127" i="10"/>
  <c r="AB127" i="10"/>
  <c r="Y127" i="10"/>
  <c r="Z127" i="10"/>
  <c r="W127" i="10"/>
  <c r="V229" i="10"/>
  <c r="X229" i="10"/>
  <c r="Z229" i="10"/>
  <c r="AD229" i="10"/>
  <c r="O33" i="3"/>
  <c r="Y29" i="10"/>
  <c r="X29" i="10"/>
  <c r="U29" i="10"/>
  <c r="Z29" i="10"/>
  <c r="AF29" i="10"/>
  <c r="AB29" i="10"/>
  <c r="AC29" i="10"/>
  <c r="T29" i="10"/>
  <c r="O11" i="8"/>
  <c r="T207" i="10"/>
  <c r="AA207" i="10"/>
  <c r="S207" i="10"/>
  <c r="AE207" i="10"/>
  <c r="Z207" i="10"/>
  <c r="AF207" i="10"/>
  <c r="F8" i="13"/>
  <c r="AD269" i="10"/>
  <c r="AE269" i="10"/>
  <c r="AA269" i="10"/>
  <c r="AB131" i="10"/>
  <c r="U131" i="10"/>
  <c r="AF67" i="10"/>
  <c r="Y115" i="10"/>
  <c r="O39" i="5"/>
  <c r="S25" i="10"/>
  <c r="W25" i="10"/>
  <c r="W41" i="10"/>
  <c r="AE41" i="10"/>
  <c r="AD71" i="10"/>
  <c r="W213" i="10"/>
  <c r="U5" i="10"/>
  <c r="AE5" i="10"/>
  <c r="X5" i="10"/>
  <c r="AF5" i="10"/>
  <c r="T5" i="10"/>
  <c r="AA5" i="10"/>
  <c r="AD5" i="10"/>
  <c r="AC5" i="10"/>
  <c r="V5" i="10"/>
  <c r="S5" i="10"/>
  <c r="Y5" i="10"/>
  <c r="Z5" i="10"/>
  <c r="O17" i="4"/>
  <c r="S53" i="10"/>
  <c r="AF53" i="10"/>
  <c r="X53" i="10"/>
  <c r="T53" i="10"/>
  <c r="Z53" i="10"/>
  <c r="AE53" i="10"/>
  <c r="AC53" i="10"/>
  <c r="Y53" i="10"/>
  <c r="AA53" i="10"/>
  <c r="AD53" i="10"/>
  <c r="U53" i="10"/>
  <c r="W53" i="10"/>
  <c r="O40" i="3"/>
  <c r="AC36" i="10"/>
  <c r="AD36" i="10"/>
  <c r="S36" i="10"/>
  <c r="AB36" i="10"/>
  <c r="U36" i="10"/>
  <c r="AA36" i="10"/>
  <c r="T36" i="10"/>
  <c r="Y36" i="10"/>
  <c r="V36" i="10"/>
  <c r="AE36" i="10"/>
  <c r="X36" i="10"/>
  <c r="Z36" i="10"/>
  <c r="AF36" i="10"/>
  <c r="W36" i="10"/>
  <c r="O32" i="3"/>
  <c r="V28" i="10"/>
  <c r="AB28" i="10"/>
  <c r="AA28" i="10"/>
  <c r="AD28" i="10"/>
  <c r="U28" i="10"/>
  <c r="AC28" i="10"/>
  <c r="AF28" i="10"/>
  <c r="W28" i="10"/>
  <c r="Y28" i="10"/>
  <c r="X28" i="10"/>
  <c r="S28" i="10"/>
  <c r="T28" i="10"/>
  <c r="Z28" i="10"/>
  <c r="AE28" i="10"/>
  <c r="O35" i="3"/>
  <c r="V30" i="10"/>
  <c r="AD30" i="10"/>
  <c r="Z30" i="10"/>
  <c r="O19" i="5"/>
  <c r="AE95" i="10"/>
  <c r="AD95" i="10"/>
  <c r="S95" i="10"/>
  <c r="W95" i="10"/>
  <c r="V95" i="10"/>
  <c r="AA95" i="10"/>
  <c r="Z95" i="10"/>
  <c r="O16" i="6"/>
  <c r="T132" i="10"/>
  <c r="Y132" i="10"/>
  <c r="AE132" i="10"/>
  <c r="AF132" i="10"/>
  <c r="W132" i="10"/>
  <c r="AD132" i="10"/>
  <c r="AB132" i="10"/>
  <c r="AC132" i="10"/>
  <c r="U132" i="10"/>
  <c r="X132" i="10"/>
  <c r="S132" i="10"/>
  <c r="Z132" i="10"/>
  <c r="AD150" i="10"/>
  <c r="V150" i="10"/>
  <c r="Z150" i="10"/>
  <c r="O39" i="4"/>
  <c r="AE75" i="10"/>
  <c r="W75" i="10"/>
  <c r="AF75" i="10"/>
  <c r="Z75" i="10"/>
  <c r="AC75" i="10"/>
  <c r="AB75" i="10"/>
  <c r="Y75" i="10"/>
  <c r="X75" i="10"/>
  <c r="U75" i="10"/>
  <c r="T75" i="10"/>
  <c r="O27" i="8"/>
  <c r="T223" i="10"/>
  <c r="AE223" i="10"/>
  <c r="AA223" i="10"/>
  <c r="AF223" i="10"/>
  <c r="AE256" i="10"/>
  <c r="U111" i="10"/>
  <c r="AF254" i="10"/>
  <c r="Y274" i="10"/>
  <c r="AF111" i="10"/>
  <c r="O36" i="2"/>
  <c r="T111" i="10"/>
  <c r="Z269" i="10"/>
  <c r="AB254" i="10"/>
  <c r="Z131" i="10"/>
  <c r="W269" i="10"/>
  <c r="T254" i="10"/>
  <c r="Y87" i="10"/>
  <c r="AE29" i="10"/>
  <c r="AD29" i="10"/>
  <c r="V131" i="10"/>
  <c r="V61" i="10"/>
  <c r="AF142" i="10"/>
  <c r="AB142" i="10"/>
  <c r="AA142" i="10"/>
  <c r="Y213" i="10"/>
  <c r="X115" i="10"/>
  <c r="AF115" i="10"/>
  <c r="AC150" i="10"/>
  <c r="AB229" i="10"/>
  <c r="AF229" i="10"/>
  <c r="AC213" i="10"/>
  <c r="Y223" i="10"/>
  <c r="V25" i="10"/>
  <c r="O29" i="3"/>
  <c r="AF41" i="10"/>
  <c r="X41" i="10"/>
  <c r="AA71" i="10"/>
  <c r="AA213" i="10"/>
  <c r="AC207" i="10"/>
  <c r="AE229" i="10"/>
  <c r="U8" i="10"/>
  <c r="T8" i="10"/>
  <c r="Z8" i="10"/>
  <c r="X8" i="10"/>
  <c r="AE8" i="10"/>
  <c r="W8" i="10"/>
  <c r="AA8" i="10"/>
  <c r="AF8" i="10"/>
  <c r="AC8" i="10"/>
  <c r="V8" i="10"/>
  <c r="AB8" i="10"/>
  <c r="V55" i="10"/>
  <c r="W55" i="10"/>
  <c r="AB55" i="10"/>
  <c r="AC55" i="10"/>
  <c r="AF55" i="10"/>
  <c r="Y55" i="10"/>
  <c r="AA55" i="10"/>
  <c r="U55" i="10"/>
  <c r="O43" i="5"/>
  <c r="U119" i="10"/>
  <c r="X119" i="10"/>
  <c r="W119" i="10"/>
  <c r="AD119" i="10"/>
  <c r="AC119" i="10"/>
  <c r="AB119" i="10"/>
  <c r="S119" i="10"/>
  <c r="Y119" i="10"/>
  <c r="O18" i="5"/>
  <c r="Y94" i="10"/>
  <c r="AF94" i="10"/>
  <c r="W94" i="10"/>
  <c r="AA94" i="10"/>
  <c r="T94" i="10"/>
  <c r="AC94" i="10"/>
  <c r="AE94" i="10"/>
  <c r="U94" i="10"/>
  <c r="AB94" i="10"/>
  <c r="S94" i="10"/>
  <c r="AD94" i="10"/>
  <c r="X94" i="10"/>
  <c r="V94" i="10"/>
  <c r="Z94" i="10"/>
  <c r="O12" i="2"/>
  <c r="S250" i="10"/>
  <c r="V250" i="10"/>
  <c r="W250" i="10"/>
  <c r="AE250" i="10"/>
  <c r="AC250" i="10"/>
  <c r="AD250" i="10"/>
  <c r="AA250" i="10"/>
  <c r="Y250" i="10"/>
  <c r="U250" i="10"/>
  <c r="O28" i="5"/>
  <c r="AF104" i="10"/>
  <c r="Z104" i="10"/>
  <c r="W104" i="10"/>
  <c r="AB104" i="10"/>
  <c r="AD104" i="10"/>
  <c r="AA104" i="10"/>
  <c r="AE104" i="10"/>
  <c r="T104" i="10"/>
  <c r="S104" i="10"/>
  <c r="V104" i="10"/>
  <c r="X104" i="10"/>
  <c r="AD138" i="10"/>
  <c r="V138" i="10"/>
  <c r="Z138" i="10"/>
  <c r="O10" i="2"/>
  <c r="U248" i="10"/>
  <c r="S248" i="10"/>
  <c r="AE248" i="10"/>
  <c r="AD248" i="10"/>
  <c r="V248" i="10"/>
  <c r="AA248" i="10"/>
  <c r="AC248" i="10"/>
  <c r="W248" i="10"/>
  <c r="Y248" i="10"/>
  <c r="O15" i="4"/>
  <c r="V51" i="10"/>
  <c r="Y51" i="10"/>
  <c r="AD51" i="10"/>
  <c r="Z51" i="10"/>
  <c r="AB51" i="10"/>
  <c r="AC51" i="10"/>
  <c r="T51" i="10"/>
  <c r="U51" i="10"/>
  <c r="S51" i="10"/>
  <c r="AE51" i="10"/>
  <c r="W51" i="10"/>
  <c r="X51" i="10"/>
  <c r="O17" i="6"/>
  <c r="Y133" i="10"/>
  <c r="X133" i="10"/>
  <c r="AE133" i="10"/>
  <c r="U133" i="10"/>
  <c r="AD133" i="10"/>
  <c r="V133" i="10"/>
  <c r="W133" i="10"/>
  <c r="T133" i="10"/>
  <c r="AA133" i="10"/>
  <c r="AB133" i="10"/>
  <c r="AF133" i="10"/>
  <c r="S133" i="10"/>
  <c r="Z133" i="10"/>
  <c r="AC133" i="10"/>
  <c r="O38" i="5"/>
  <c r="U114" i="10"/>
  <c r="AF114" i="10"/>
  <c r="S114" i="10"/>
  <c r="AB114" i="10"/>
  <c r="AE114" i="10"/>
  <c r="AC114" i="10"/>
  <c r="X114" i="10"/>
  <c r="AA114" i="10"/>
  <c r="Y114" i="10"/>
  <c r="T114" i="10"/>
  <c r="W114" i="10"/>
  <c r="AD114" i="10"/>
  <c r="V114" i="10"/>
  <c r="Z114" i="10"/>
  <c r="O10" i="4"/>
  <c r="AC46" i="10"/>
  <c r="Y46" i="10"/>
  <c r="U46" i="10"/>
  <c r="W46" i="10"/>
  <c r="AB46" i="10"/>
  <c r="X46" i="10"/>
  <c r="V46" i="10"/>
  <c r="AA46" i="10"/>
  <c r="AD46" i="10"/>
  <c r="S46" i="10"/>
  <c r="AF46" i="10"/>
  <c r="Z46" i="10"/>
  <c r="AE46" i="10"/>
  <c r="T46" i="10"/>
  <c r="O42" i="8"/>
  <c r="W238" i="10"/>
  <c r="Y238" i="10"/>
  <c r="V238" i="10"/>
  <c r="AF238" i="10"/>
  <c r="Z238" i="10"/>
  <c r="U238" i="10"/>
  <c r="X238" i="10"/>
  <c r="AE238" i="10"/>
  <c r="AA238" i="10"/>
  <c r="S238" i="10"/>
  <c r="AD238" i="10"/>
  <c r="T238" i="10"/>
  <c r="AB238" i="10"/>
  <c r="AC238" i="10"/>
  <c r="O10" i="6"/>
  <c r="AA126" i="10"/>
  <c r="AE126" i="10"/>
  <c r="U126" i="10"/>
  <c r="Y126" i="10"/>
  <c r="AC126" i="10"/>
  <c r="AB126" i="10"/>
  <c r="T126" i="10"/>
  <c r="X126" i="10"/>
  <c r="W126" i="10"/>
  <c r="AF126" i="10"/>
  <c r="S126" i="10"/>
  <c r="V126" i="10"/>
  <c r="Z126" i="10"/>
  <c r="AD126" i="10"/>
  <c r="O11" i="7"/>
  <c r="W167" i="10"/>
  <c r="AE167" i="10"/>
  <c r="Y167" i="10"/>
  <c r="X167" i="10"/>
  <c r="AA167" i="10"/>
  <c r="AB167" i="10"/>
  <c r="S167" i="10"/>
  <c r="U167" i="10"/>
  <c r="T167" i="10"/>
  <c r="AF167" i="10"/>
  <c r="Z167" i="10"/>
  <c r="V167" i="10"/>
  <c r="AC167" i="10"/>
  <c r="AD167" i="10"/>
  <c r="O35" i="7"/>
  <c r="AF191" i="10"/>
  <c r="AA191" i="10"/>
  <c r="U191" i="10"/>
  <c r="T191" i="10"/>
  <c r="W191" i="10"/>
  <c r="AB191" i="10"/>
  <c r="V191" i="10"/>
  <c r="AC191" i="10"/>
  <c r="S191" i="10"/>
  <c r="Y191" i="10"/>
  <c r="X191" i="10"/>
  <c r="AE191" i="10"/>
  <c r="AD191" i="10"/>
  <c r="Z191" i="10"/>
  <c r="O21" i="4"/>
  <c r="AF57" i="10"/>
  <c r="Z57" i="10"/>
  <c r="AD57" i="10"/>
  <c r="U57" i="10"/>
  <c r="Y57" i="10"/>
  <c r="T57" i="10"/>
  <c r="V57" i="10"/>
  <c r="AA57" i="10"/>
  <c r="AC57" i="10"/>
  <c r="W57" i="10"/>
  <c r="X57" i="10"/>
  <c r="S57" i="10"/>
  <c r="AE57" i="10"/>
  <c r="AB57" i="10"/>
  <c r="O19" i="6"/>
  <c r="AE135" i="10"/>
  <c r="X135" i="10"/>
  <c r="Y135" i="10"/>
  <c r="U135" i="10"/>
  <c r="V135" i="10"/>
  <c r="AA135" i="10"/>
  <c r="AC135" i="10"/>
  <c r="AD135" i="10"/>
  <c r="Z135" i="10"/>
  <c r="AB135" i="10"/>
  <c r="S135" i="10"/>
  <c r="W135" i="10"/>
  <c r="AF135" i="10"/>
  <c r="T135" i="10"/>
  <c r="O32" i="2"/>
  <c r="V270" i="10"/>
  <c r="AC270" i="10"/>
  <c r="Y270" i="10"/>
  <c r="AD270" i="10"/>
  <c r="Z270" i="10"/>
  <c r="U270" i="10"/>
  <c r="AA270" i="10"/>
  <c r="W270" i="10"/>
  <c r="AE270" i="10"/>
  <c r="T270" i="10"/>
  <c r="AF270" i="10"/>
  <c r="AB270" i="10"/>
  <c r="S270" i="10"/>
  <c r="X270" i="10"/>
  <c r="O15" i="2"/>
  <c r="AE253" i="10"/>
  <c r="AD253" i="10"/>
  <c r="AA253" i="10"/>
  <c r="W253" i="10"/>
  <c r="U253" i="10"/>
  <c r="Z253" i="10"/>
  <c r="S253" i="10"/>
  <c r="V253" i="10"/>
  <c r="Y253" i="10"/>
  <c r="AC253" i="10"/>
  <c r="AB253" i="10"/>
  <c r="T253" i="10"/>
  <c r="AF253" i="10"/>
  <c r="X253" i="10"/>
  <c r="O26" i="4"/>
  <c r="AF62" i="10"/>
  <c r="W62" i="10"/>
  <c r="Y62" i="10"/>
  <c r="AA62" i="10"/>
  <c r="V62" i="10"/>
  <c r="AB62" i="10"/>
  <c r="AC62" i="10"/>
  <c r="AD62" i="10"/>
  <c r="U62" i="10"/>
  <c r="T62" i="10"/>
  <c r="AE62" i="10"/>
  <c r="X62" i="10"/>
  <c r="Z62" i="10"/>
  <c r="S62" i="10"/>
  <c r="O34" i="7"/>
  <c r="V190" i="10"/>
  <c r="X190" i="10"/>
  <c r="W190" i="10"/>
  <c r="U190" i="10"/>
  <c r="AC190" i="10"/>
  <c r="AB190" i="10"/>
  <c r="Z190" i="10"/>
  <c r="S190" i="10"/>
  <c r="AD190" i="10"/>
  <c r="AA190" i="10"/>
  <c r="AE190" i="10"/>
  <c r="AF190" i="10"/>
  <c r="Y190" i="10"/>
  <c r="T190" i="10"/>
  <c r="O25" i="2"/>
  <c r="AF263" i="10"/>
  <c r="AA263" i="10"/>
  <c r="Z263" i="10"/>
  <c r="U263" i="10"/>
  <c r="AB263" i="10"/>
  <c r="S263" i="10"/>
  <c r="AC263" i="10"/>
  <c r="T263" i="10"/>
  <c r="AE263" i="10"/>
  <c r="AD263" i="10"/>
  <c r="W263" i="10"/>
  <c r="V263" i="10"/>
  <c r="X263" i="10"/>
  <c r="Y263" i="10"/>
  <c r="O9" i="5"/>
  <c r="O4" i="5"/>
  <c r="AD85" i="10"/>
  <c r="V85" i="10"/>
  <c r="AA85" i="10"/>
  <c r="S85" i="10"/>
  <c r="AE85" i="10"/>
  <c r="AC85" i="10"/>
  <c r="AB85" i="10"/>
  <c r="Y85" i="10"/>
  <c r="X85" i="10"/>
  <c r="W85" i="10"/>
  <c r="AF85" i="10"/>
  <c r="Z85" i="10"/>
  <c r="U85" i="10"/>
  <c r="T85" i="10"/>
  <c r="O40" i="6"/>
  <c r="U156" i="10"/>
  <c r="AD156" i="10"/>
  <c r="Y156" i="10"/>
  <c r="AC156" i="10"/>
  <c r="V156" i="10"/>
  <c r="X156" i="10"/>
  <c r="W156" i="10"/>
  <c r="AA156" i="10"/>
  <c r="T156" i="10"/>
  <c r="S156" i="10"/>
  <c r="AB156" i="10"/>
  <c r="AF156" i="10"/>
  <c r="AE156" i="10"/>
  <c r="Z156" i="10"/>
  <c r="O9" i="4"/>
  <c r="O4" i="4"/>
  <c r="W45" i="10"/>
  <c r="AC45" i="10"/>
  <c r="AB45" i="10"/>
  <c r="S45" i="10"/>
  <c r="Y45" i="10"/>
  <c r="X45" i="10"/>
  <c r="AE45" i="10"/>
  <c r="U45" i="10"/>
  <c r="T45" i="10"/>
  <c r="AA45" i="10"/>
  <c r="AF45" i="10"/>
  <c r="V45" i="10"/>
  <c r="AD45" i="10"/>
  <c r="Z45" i="10"/>
  <c r="O38" i="4"/>
  <c r="T74" i="10"/>
  <c r="S74" i="10"/>
  <c r="AD74" i="10"/>
  <c r="X74" i="10"/>
  <c r="AF74" i="10"/>
  <c r="AE74" i="10"/>
  <c r="Z74" i="10"/>
  <c r="U74" i="10"/>
  <c r="W74" i="10"/>
  <c r="Y74" i="10"/>
  <c r="AB74" i="10"/>
  <c r="AA74" i="10"/>
  <c r="AC74" i="10"/>
  <c r="V74" i="10"/>
  <c r="O42" i="5"/>
  <c r="AA118" i="10"/>
  <c r="U118" i="10"/>
  <c r="Y118" i="10"/>
  <c r="V118" i="10"/>
  <c r="S118" i="10"/>
  <c r="AE118" i="10"/>
  <c r="Z118" i="10"/>
  <c r="AD118" i="10"/>
  <c r="X118" i="10"/>
  <c r="T118" i="10"/>
  <c r="AF118" i="10"/>
  <c r="W118" i="10"/>
  <c r="AC118" i="10"/>
  <c r="AB118" i="10"/>
  <c r="O24" i="2"/>
  <c r="AD262" i="10"/>
  <c r="Z262" i="10"/>
  <c r="U262" i="10"/>
  <c r="V262" i="10"/>
  <c r="AC262" i="10"/>
  <c r="Y262" i="10"/>
  <c r="S262" i="10"/>
  <c r="X262" i="10"/>
  <c r="W262" i="10"/>
  <c r="AB262" i="10"/>
  <c r="AF262" i="10"/>
  <c r="AA262" i="10"/>
  <c r="AE262" i="10"/>
  <c r="T262" i="10"/>
  <c r="O22" i="7"/>
  <c r="Y178" i="10"/>
  <c r="AD178" i="10"/>
  <c r="V178" i="10"/>
  <c r="X178" i="10"/>
  <c r="W178" i="10"/>
  <c r="AA178" i="10"/>
  <c r="T178" i="10"/>
  <c r="S178" i="10"/>
  <c r="AF178" i="10"/>
  <c r="AE178" i="10"/>
  <c r="Z178" i="10"/>
  <c r="U178" i="10"/>
  <c r="AB178" i="10"/>
  <c r="AC178" i="10"/>
  <c r="O28" i="4"/>
  <c r="W64" i="10"/>
  <c r="T64" i="10"/>
  <c r="AC64" i="10"/>
  <c r="AF64" i="10"/>
  <c r="X64" i="10"/>
  <c r="AA64" i="10"/>
  <c r="AE64" i="10"/>
  <c r="S64" i="10"/>
  <c r="AB64" i="10"/>
  <c r="U64" i="10"/>
  <c r="Y64" i="10"/>
  <c r="Z64" i="10"/>
  <c r="AD64" i="10"/>
  <c r="V64" i="10"/>
  <c r="O13" i="6"/>
  <c r="AA129" i="10"/>
  <c r="Z129" i="10"/>
  <c r="V129" i="10"/>
  <c r="T129" i="10"/>
  <c r="AF129" i="10"/>
  <c r="AE129" i="10"/>
  <c r="U129" i="10"/>
  <c r="S129" i="10"/>
  <c r="W129" i="10"/>
  <c r="X129" i="10"/>
  <c r="Y129" i="10"/>
  <c r="AC129" i="10"/>
  <c r="AB129" i="10"/>
  <c r="AD129" i="10"/>
  <c r="O16" i="7"/>
  <c r="T172" i="10"/>
  <c r="AC172" i="10"/>
  <c r="AA172" i="10"/>
  <c r="AF172" i="10"/>
  <c r="AE172" i="10"/>
  <c r="W172" i="10"/>
  <c r="Y172" i="10"/>
  <c r="S172" i="10"/>
  <c r="X172" i="10"/>
  <c r="U172" i="10"/>
  <c r="AB172" i="10"/>
  <c r="AD172" i="10"/>
  <c r="V172" i="10"/>
  <c r="Z172" i="10"/>
  <c r="O32" i="7"/>
  <c r="V188" i="10"/>
  <c r="W188" i="10"/>
  <c r="AF188" i="10"/>
  <c r="AC188" i="10"/>
  <c r="Z188" i="10"/>
  <c r="S188" i="10"/>
  <c r="AE188" i="10"/>
  <c r="Y188" i="10"/>
  <c r="T188" i="10"/>
  <c r="AB188" i="10"/>
  <c r="AA188" i="10"/>
  <c r="U188" i="10"/>
  <c r="AD188" i="10"/>
  <c r="X188" i="10"/>
  <c r="O9" i="3"/>
  <c r="O4" i="3"/>
  <c r="AB3" i="10"/>
  <c r="AD3" i="10"/>
  <c r="V3" i="10"/>
  <c r="AF3" i="10"/>
  <c r="U3" i="10"/>
  <c r="Y3" i="10"/>
  <c r="Z3" i="10"/>
  <c r="T3" i="10"/>
  <c r="AA3" i="10"/>
  <c r="AC3" i="10"/>
  <c r="W3" i="10"/>
  <c r="S3" i="10"/>
  <c r="AE3" i="10"/>
  <c r="X3" i="10"/>
  <c r="O14" i="8"/>
  <c r="Y210" i="10"/>
  <c r="AD210" i="10"/>
  <c r="U210" i="10"/>
  <c r="W210" i="10"/>
  <c r="V210" i="10"/>
  <c r="S210" i="10"/>
  <c r="AE210" i="10"/>
  <c r="X210" i="10"/>
  <c r="AA210" i="10"/>
  <c r="T210" i="10"/>
  <c r="AB210" i="10"/>
  <c r="AC210" i="10"/>
  <c r="AF210" i="10"/>
  <c r="Z210" i="10"/>
  <c r="O23" i="2"/>
  <c r="AA261" i="10"/>
  <c r="W261" i="10"/>
  <c r="S261" i="10"/>
  <c r="AD261" i="10"/>
  <c r="Z261" i="10"/>
  <c r="AE261" i="10"/>
  <c r="V261" i="10"/>
  <c r="T261" i="10"/>
  <c r="AC261" i="10"/>
  <c r="X261" i="10"/>
  <c r="U261" i="10"/>
  <c r="Y261" i="10"/>
  <c r="AB261" i="10"/>
  <c r="AF261" i="10"/>
  <c r="O27" i="2"/>
  <c r="AE265" i="10"/>
  <c r="AD265" i="10"/>
  <c r="AA265" i="10"/>
  <c r="W265" i="10"/>
  <c r="S265" i="10"/>
  <c r="V265" i="10"/>
  <c r="Z265" i="10"/>
  <c r="AC265" i="10"/>
  <c r="X265" i="10"/>
  <c r="U265" i="10"/>
  <c r="T265" i="10"/>
  <c r="AB265" i="10"/>
  <c r="Y265" i="10"/>
  <c r="AF265" i="10"/>
  <c r="O42" i="4"/>
  <c r="AB78" i="10"/>
  <c r="AA78" i="10"/>
  <c r="AC78" i="10"/>
  <c r="Z78" i="10"/>
  <c r="X78" i="10"/>
  <c r="W78" i="10"/>
  <c r="Y78" i="10"/>
  <c r="T78" i="10"/>
  <c r="S78" i="10"/>
  <c r="V78" i="10"/>
  <c r="AE78" i="10"/>
  <c r="U78" i="10"/>
  <c r="AD78" i="10"/>
  <c r="AF78" i="10"/>
  <c r="O13" i="2"/>
  <c r="Y251" i="10"/>
  <c r="AE251" i="10"/>
  <c r="W251" i="10"/>
  <c r="U251" i="10"/>
  <c r="AA251" i="10"/>
  <c r="AC251" i="10"/>
  <c r="S251" i="10"/>
  <c r="AB251" i="10"/>
  <c r="V251" i="10"/>
  <c r="T251" i="10"/>
  <c r="AD251" i="10"/>
  <c r="AF251" i="10"/>
  <c r="Z251" i="10"/>
  <c r="X251" i="10"/>
  <c r="O31" i="7"/>
  <c r="V187" i="10"/>
  <c r="AE187" i="10"/>
  <c r="Z187" i="10"/>
  <c r="U187" i="10"/>
  <c r="AA187" i="10"/>
  <c r="AB187" i="10"/>
  <c r="AC187" i="10"/>
  <c r="S187" i="10"/>
  <c r="AF187" i="10"/>
  <c r="X187" i="10"/>
  <c r="Y187" i="10"/>
  <c r="T187" i="10"/>
  <c r="AD187" i="10"/>
  <c r="W187" i="10"/>
  <c r="O30" i="3"/>
  <c r="Y26" i="10"/>
  <c r="AA26" i="10"/>
  <c r="U26" i="10"/>
  <c r="S26" i="10"/>
  <c r="AE26" i="10"/>
  <c r="AB26" i="10"/>
  <c r="AF26" i="10"/>
  <c r="W26" i="10"/>
  <c r="T26" i="10"/>
  <c r="AC26" i="10"/>
  <c r="X26" i="10"/>
  <c r="AD26" i="10"/>
  <c r="V26" i="10"/>
  <c r="Z26" i="10"/>
  <c r="O45" i="4"/>
  <c r="AB81" i="10"/>
  <c r="AF81" i="10"/>
  <c r="AC81" i="10"/>
  <c r="T81" i="10"/>
  <c r="X81" i="10"/>
  <c r="U81" i="10"/>
  <c r="Y81" i="10"/>
  <c r="AE81" i="10"/>
  <c r="AD81" i="10"/>
  <c r="AA81" i="10"/>
  <c r="Z81" i="10"/>
  <c r="V81" i="10"/>
  <c r="S81" i="10"/>
  <c r="W81" i="10"/>
  <c r="O30" i="6"/>
  <c r="AE146" i="10"/>
  <c r="AB146" i="10"/>
  <c r="AC146" i="10"/>
  <c r="Y146" i="10"/>
  <c r="U146" i="10"/>
  <c r="AA146" i="10"/>
  <c r="AF146" i="10"/>
  <c r="W146" i="10"/>
  <c r="T146" i="10"/>
  <c r="S146" i="10"/>
  <c r="X146" i="10"/>
  <c r="Z146" i="10"/>
  <c r="V146" i="10"/>
  <c r="AD146" i="10"/>
  <c r="O28" i="8"/>
  <c r="X224" i="10"/>
  <c r="V224" i="10"/>
  <c r="AF224" i="10"/>
  <c r="AA224" i="10"/>
  <c r="Z224" i="10"/>
  <c r="AC224" i="10"/>
  <c r="AB224" i="10"/>
  <c r="T224" i="10"/>
  <c r="S224" i="10"/>
  <c r="Y224" i="10"/>
  <c r="U224" i="10"/>
  <c r="W224" i="10"/>
  <c r="AE224" i="10"/>
  <c r="AD224" i="10"/>
  <c r="O36" i="5"/>
  <c r="Y112" i="10"/>
  <c r="AC112" i="10"/>
  <c r="U112" i="10"/>
  <c r="V112" i="10"/>
  <c r="AA112" i="10"/>
  <c r="AF112" i="10"/>
  <c r="Z112" i="10"/>
  <c r="AE112" i="10"/>
  <c r="T112" i="10"/>
  <c r="AD112" i="10"/>
  <c r="S112" i="10"/>
  <c r="X112" i="10"/>
  <c r="W112" i="10"/>
  <c r="AB112" i="10"/>
  <c r="O41" i="7"/>
  <c r="AE197" i="10"/>
  <c r="S197" i="10"/>
  <c r="AB197" i="10"/>
  <c r="AA197" i="10"/>
  <c r="AF197" i="10"/>
  <c r="Y197" i="10"/>
  <c r="W197" i="10"/>
  <c r="U197" i="10"/>
  <c r="T197" i="10"/>
  <c r="AC197" i="10"/>
  <c r="X197" i="10"/>
  <c r="V197" i="10"/>
  <c r="AD197" i="10"/>
  <c r="Z197" i="10"/>
  <c r="O39" i="8"/>
  <c r="T235" i="10"/>
  <c r="S235" i="10"/>
  <c r="AB235" i="10"/>
  <c r="Z235" i="10"/>
  <c r="U235" i="10"/>
  <c r="V235" i="10"/>
  <c r="AF235" i="10"/>
  <c r="W235" i="10"/>
  <c r="Y235" i="10"/>
  <c r="AC235" i="10"/>
  <c r="AD235" i="10"/>
  <c r="X235" i="10"/>
  <c r="AA235" i="10"/>
  <c r="AE235" i="10"/>
  <c r="O37" i="7"/>
  <c r="W193" i="10"/>
  <c r="AA193" i="10"/>
  <c r="T193" i="10"/>
  <c r="AC193" i="10"/>
  <c r="U193" i="10"/>
  <c r="S193" i="10"/>
  <c r="Y193" i="10"/>
  <c r="X193" i="10"/>
  <c r="AB193" i="10"/>
  <c r="AF193" i="10"/>
  <c r="AE193" i="10"/>
  <c r="AD193" i="10"/>
  <c r="V193" i="10"/>
  <c r="Z193" i="10"/>
  <c r="O19" i="8"/>
  <c r="AC215" i="10"/>
  <c r="AB215" i="10"/>
  <c r="V215" i="10"/>
  <c r="S215" i="10"/>
  <c r="AA215" i="10"/>
  <c r="W215" i="10"/>
  <c r="AD215" i="10"/>
  <c r="X215" i="10"/>
  <c r="Y215" i="10"/>
  <c r="Z215" i="10"/>
  <c r="T215" i="10"/>
  <c r="AE215" i="10"/>
  <c r="U215" i="10"/>
  <c r="AF215" i="10"/>
  <c r="O26" i="8"/>
  <c r="AA222" i="10"/>
  <c r="Z222" i="10"/>
  <c r="W222" i="10"/>
  <c r="U222" i="10"/>
  <c r="T222" i="10"/>
  <c r="X222" i="10"/>
  <c r="V222" i="10"/>
  <c r="S222" i="10"/>
  <c r="Y222" i="10"/>
  <c r="AE222" i="10"/>
  <c r="AB222" i="10"/>
  <c r="AD222" i="10"/>
  <c r="AC222" i="10"/>
  <c r="AF222" i="10"/>
  <c r="O21" i="8"/>
  <c r="AB217" i="10"/>
  <c r="V217" i="10"/>
  <c r="AA217" i="10"/>
  <c r="AF217" i="10"/>
  <c r="X217" i="10"/>
  <c r="AD217" i="10"/>
  <c r="Z217" i="10"/>
  <c r="W217" i="10"/>
  <c r="T217" i="10"/>
  <c r="Y217" i="10"/>
  <c r="AE217" i="10"/>
  <c r="AC217" i="10"/>
  <c r="S217" i="10"/>
  <c r="U217" i="10"/>
  <c r="O14" i="7"/>
  <c r="AC170" i="10"/>
  <c r="U170" i="10"/>
  <c r="AD170" i="10"/>
  <c r="Y170" i="10"/>
  <c r="V170" i="10"/>
  <c r="X170" i="10"/>
  <c r="W170" i="10"/>
  <c r="T170" i="10"/>
  <c r="S170" i="10"/>
  <c r="AA170" i="10"/>
  <c r="AF170" i="10"/>
  <c r="AE170" i="10"/>
  <c r="Z170" i="10"/>
  <c r="AB170" i="10"/>
  <c r="O46" i="7"/>
  <c r="AA202" i="10"/>
  <c r="Y202" i="10"/>
  <c r="T202" i="10"/>
  <c r="V202" i="10"/>
  <c r="X202" i="10"/>
  <c r="AB202" i="10"/>
  <c r="U202" i="10"/>
  <c r="AD202" i="10"/>
  <c r="AF202" i="10"/>
  <c r="Z202" i="10"/>
  <c r="AE202" i="10"/>
  <c r="W202" i="10"/>
  <c r="S202" i="10"/>
  <c r="AC202" i="10"/>
  <c r="O44" i="4"/>
  <c r="AF80" i="10"/>
  <c r="AE80" i="10"/>
  <c r="T80" i="10"/>
  <c r="AA80" i="10"/>
  <c r="AC80" i="10"/>
  <c r="X80" i="10"/>
  <c r="W80" i="10"/>
  <c r="S80" i="10"/>
  <c r="Y80" i="10"/>
  <c r="U80" i="10"/>
  <c r="AB80" i="10"/>
  <c r="V80" i="10"/>
  <c r="Z80" i="10"/>
  <c r="AD80" i="10"/>
  <c r="O22" i="8"/>
  <c r="Y218" i="10"/>
  <c r="V218" i="10"/>
  <c r="T218" i="10"/>
  <c r="W218" i="10"/>
  <c r="Z218" i="10"/>
  <c r="U218" i="10"/>
  <c r="S218" i="10"/>
  <c r="X218" i="10"/>
  <c r="AC218" i="10"/>
  <c r="AB218" i="10"/>
  <c r="AE218" i="10"/>
  <c r="AF218" i="10"/>
  <c r="AD218" i="10"/>
  <c r="AA218" i="10"/>
  <c r="O20" i="3"/>
  <c r="AE15" i="10"/>
  <c r="AB15" i="10"/>
  <c r="U15" i="10"/>
  <c r="AA15" i="10"/>
  <c r="V15" i="10"/>
  <c r="AD15" i="10"/>
  <c r="AC15" i="10"/>
  <c r="W15" i="10"/>
  <c r="AF15" i="10"/>
  <c r="Y15" i="10"/>
  <c r="S15" i="10"/>
  <c r="Z15" i="10"/>
  <c r="T15" i="10"/>
  <c r="X15" i="10"/>
  <c r="O19" i="2"/>
  <c r="AD257" i="10"/>
  <c r="AE257" i="10"/>
  <c r="V257" i="10"/>
  <c r="AA257" i="10"/>
  <c r="W257" i="10"/>
  <c r="S257" i="10"/>
  <c r="Z257" i="10"/>
  <c r="T257" i="10"/>
  <c r="U257" i="10"/>
  <c r="AC257" i="10"/>
  <c r="X257" i="10"/>
  <c r="Y257" i="10"/>
  <c r="AF257" i="10"/>
  <c r="AB257" i="10"/>
  <c r="O39" i="7"/>
  <c r="U195" i="10"/>
  <c r="AA195" i="10"/>
  <c r="Z195" i="10"/>
  <c r="V195" i="10"/>
  <c r="AE195" i="10"/>
  <c r="T195" i="10"/>
  <c r="Y195" i="10"/>
  <c r="S195" i="10"/>
  <c r="AF195" i="10"/>
  <c r="W195" i="10"/>
  <c r="AD195" i="10"/>
  <c r="AB195" i="10"/>
  <c r="AC195" i="10"/>
  <c r="X195" i="10"/>
  <c r="O41" i="2"/>
  <c r="Y279" i="10"/>
  <c r="AC279" i="10"/>
  <c r="W279" i="10"/>
  <c r="U279" i="10"/>
  <c r="AA279" i="10"/>
  <c r="AE279" i="10"/>
  <c r="S279" i="10"/>
  <c r="V279" i="10"/>
  <c r="AB279" i="10"/>
  <c r="T279" i="10"/>
  <c r="X279" i="10"/>
  <c r="Z279" i="10"/>
  <c r="AD279" i="10"/>
  <c r="AF279" i="10"/>
  <c r="O20" i="4"/>
  <c r="W56" i="10"/>
  <c r="AA56" i="10"/>
  <c r="Y56" i="10"/>
  <c r="AC56" i="10"/>
  <c r="U56" i="10"/>
  <c r="T56" i="10"/>
  <c r="X56" i="10"/>
  <c r="S56" i="10"/>
  <c r="AB56" i="10"/>
  <c r="AF56" i="10"/>
  <c r="AE56" i="10"/>
  <c r="AD56" i="10"/>
  <c r="V56" i="10"/>
  <c r="Z56" i="10"/>
  <c r="O32" i="5"/>
  <c r="U108" i="10"/>
  <c r="AC108" i="10"/>
  <c r="Y108" i="10"/>
  <c r="W108" i="10"/>
  <c r="AD108" i="10"/>
  <c r="V108" i="10"/>
  <c r="AA108" i="10"/>
  <c r="T108" i="10"/>
  <c r="AF108" i="10"/>
  <c r="Z108" i="10"/>
  <c r="AE108" i="10"/>
  <c r="X108" i="10"/>
  <c r="S108" i="10"/>
  <c r="AB108" i="10"/>
  <c r="O16" i="8"/>
  <c r="AA212" i="10"/>
  <c r="AE212" i="10"/>
  <c r="W212" i="10"/>
  <c r="AC212" i="10"/>
  <c r="Z212" i="10"/>
  <c r="AB212" i="10"/>
  <c r="S212" i="10"/>
  <c r="AF212" i="10"/>
  <c r="Y212" i="10"/>
  <c r="T212" i="10"/>
  <c r="V212" i="10"/>
  <c r="X212" i="10"/>
  <c r="AD212" i="10"/>
  <c r="U212" i="10"/>
  <c r="O39" i="2"/>
  <c r="AC277" i="10"/>
  <c r="S277" i="10"/>
  <c r="AD277" i="10"/>
  <c r="Y277" i="10"/>
  <c r="AB277" i="10"/>
  <c r="V277" i="10"/>
  <c r="T277" i="10"/>
  <c r="X277" i="10"/>
  <c r="Z277" i="10"/>
  <c r="AE277" i="10"/>
  <c r="U277" i="10"/>
  <c r="AA277" i="10"/>
  <c r="W277" i="10"/>
  <c r="AF277" i="10"/>
  <c r="O14" i="6"/>
  <c r="AC130" i="10"/>
  <c r="AB130" i="10"/>
  <c r="AF130" i="10"/>
  <c r="AE130" i="10"/>
  <c r="X130" i="10"/>
  <c r="W130" i="10"/>
  <c r="AA130" i="10"/>
  <c r="Y130" i="10"/>
  <c r="S130" i="10"/>
  <c r="U130" i="10"/>
  <c r="T130" i="10"/>
  <c r="Z130" i="10"/>
  <c r="AD130" i="10"/>
  <c r="V130" i="10"/>
  <c r="O36" i="3"/>
  <c r="AF31" i="10"/>
  <c r="U31" i="10"/>
  <c r="X31" i="10"/>
  <c r="Y31" i="10"/>
  <c r="T31" i="10"/>
  <c r="AC31" i="10"/>
  <c r="AB31" i="10"/>
  <c r="V31" i="10"/>
  <c r="W31" i="10"/>
  <c r="AE31" i="10"/>
  <c r="Z31" i="10"/>
  <c r="AA31" i="10"/>
  <c r="AD31" i="10"/>
  <c r="S31" i="10"/>
  <c r="O27" i="7"/>
  <c r="AE183" i="10"/>
  <c r="W183" i="10"/>
  <c r="Y183" i="10"/>
  <c r="X183" i="10"/>
  <c r="AA183" i="10"/>
  <c r="V183" i="10"/>
  <c r="S183" i="10"/>
  <c r="U183" i="10"/>
  <c r="T183" i="10"/>
  <c r="AD183" i="10"/>
  <c r="AB183" i="10"/>
  <c r="AF183" i="10"/>
  <c r="Z183" i="10"/>
  <c r="AC183" i="10"/>
  <c r="O37" i="2"/>
  <c r="X275" i="10"/>
  <c r="S275" i="10"/>
  <c r="AC275" i="10"/>
  <c r="AF275" i="10"/>
  <c r="U275" i="10"/>
  <c r="V275" i="10"/>
  <c r="AE275" i="10"/>
  <c r="AD275" i="10"/>
  <c r="Y275" i="10"/>
  <c r="AB275" i="10"/>
  <c r="AA275" i="10"/>
  <c r="W275" i="10"/>
  <c r="Z275" i="10"/>
  <c r="T275" i="10"/>
  <c r="O37" i="4"/>
  <c r="AB73" i="10"/>
  <c r="Y73" i="10"/>
  <c r="AF73" i="10"/>
  <c r="AC73" i="10"/>
  <c r="T73" i="10"/>
  <c r="X73" i="10"/>
  <c r="U73" i="10"/>
  <c r="AE73" i="10"/>
  <c r="V73" i="10"/>
  <c r="S73" i="10"/>
  <c r="Z73" i="10"/>
  <c r="W73" i="10"/>
  <c r="AD73" i="10"/>
  <c r="AA73" i="10"/>
  <c r="O29" i="6"/>
  <c r="AA145" i="10"/>
  <c r="Z145" i="10"/>
  <c r="V145" i="10"/>
  <c r="T145" i="10"/>
  <c r="AF145" i="10"/>
  <c r="AC145" i="10"/>
  <c r="W145" i="10"/>
  <c r="S145" i="10"/>
  <c r="Y145" i="10"/>
  <c r="AB145" i="10"/>
  <c r="X145" i="10"/>
  <c r="U145" i="10"/>
  <c r="AD145" i="10"/>
  <c r="AE145" i="10"/>
  <c r="O20" i="7"/>
  <c r="U176" i="10"/>
  <c r="T176" i="10"/>
  <c r="AF176" i="10"/>
  <c r="X176" i="10"/>
  <c r="AC176" i="10"/>
  <c r="AA176" i="10"/>
  <c r="AE176" i="10"/>
  <c r="Y176" i="10"/>
  <c r="AB176" i="10"/>
  <c r="S176" i="10"/>
  <c r="W176" i="10"/>
  <c r="AD176" i="10"/>
  <c r="V176" i="10"/>
  <c r="Z176" i="10"/>
  <c r="O36" i="7"/>
  <c r="V192" i="10"/>
  <c r="T192" i="10"/>
  <c r="AD192" i="10"/>
  <c r="AF192" i="10"/>
  <c r="S192" i="10"/>
  <c r="Z192" i="10"/>
  <c r="X192" i="10"/>
  <c r="AA192" i="10"/>
  <c r="AE192" i="10"/>
  <c r="Y192" i="10"/>
  <c r="AC192" i="10"/>
  <c r="U192" i="10"/>
  <c r="W192" i="10"/>
  <c r="AB192" i="10"/>
  <c r="D8" i="13"/>
  <c r="O40" i="4"/>
  <c r="AC76" i="10"/>
  <c r="AF76" i="10"/>
  <c r="AE76" i="10"/>
  <c r="Y76" i="10"/>
  <c r="X76" i="10"/>
  <c r="W76" i="10"/>
  <c r="AB76" i="10"/>
  <c r="AA76" i="10"/>
  <c r="U76" i="10"/>
  <c r="T76" i="10"/>
  <c r="S76" i="10"/>
  <c r="AD76" i="10"/>
  <c r="Z76" i="10"/>
  <c r="V76" i="10"/>
  <c r="O30" i="8"/>
  <c r="Y226" i="10"/>
  <c r="W226" i="10"/>
  <c r="AE226" i="10"/>
  <c r="AA226" i="10"/>
  <c r="S226" i="10"/>
  <c r="X226" i="10"/>
  <c r="AD226" i="10"/>
  <c r="U226" i="10"/>
  <c r="T226" i="10"/>
  <c r="AB226" i="10"/>
  <c r="AF226" i="10"/>
  <c r="V226" i="10"/>
  <c r="Z226" i="10"/>
  <c r="AC226" i="10"/>
  <c r="O14" i="4"/>
  <c r="AD50" i="10"/>
  <c r="V50" i="10"/>
  <c r="U50" i="10"/>
  <c r="Y50" i="10"/>
  <c r="S50" i="10"/>
  <c r="AE50" i="10"/>
  <c r="AA50" i="10"/>
  <c r="Z50" i="10"/>
  <c r="AB50" i="10"/>
  <c r="AC50" i="10"/>
  <c r="X50" i="10"/>
  <c r="T50" i="10"/>
  <c r="W50" i="10"/>
  <c r="AF50" i="10"/>
  <c r="O43" i="2"/>
  <c r="AE281" i="10"/>
  <c r="X281" i="10"/>
  <c r="Y281" i="10"/>
  <c r="W281" i="10"/>
  <c r="AF281" i="10"/>
  <c r="S281" i="10"/>
  <c r="AB281" i="10"/>
  <c r="AC281" i="10"/>
  <c r="V281" i="10"/>
  <c r="T281" i="10"/>
  <c r="Z281" i="10"/>
  <c r="AD281" i="10"/>
  <c r="AA281" i="10"/>
  <c r="U281" i="10"/>
  <c r="O30" i="5"/>
  <c r="AC106" i="10"/>
  <c r="X106" i="10"/>
  <c r="AA106" i="10"/>
  <c r="W106" i="10"/>
  <c r="S106" i="10"/>
  <c r="Y106" i="10"/>
  <c r="T106" i="10"/>
  <c r="AE106" i="10"/>
  <c r="U106" i="10"/>
  <c r="AF106" i="10"/>
  <c r="AB106" i="10"/>
  <c r="V106" i="10"/>
  <c r="AD106" i="10"/>
  <c r="Z106" i="10"/>
  <c r="O22" i="5"/>
  <c r="U98" i="10"/>
  <c r="AF98" i="10"/>
  <c r="AB98" i="10"/>
  <c r="AC98" i="10"/>
  <c r="X98" i="10"/>
  <c r="AE98" i="10"/>
  <c r="AA98" i="10"/>
  <c r="W98" i="10"/>
  <c r="Y98" i="10"/>
  <c r="T98" i="10"/>
  <c r="S98" i="10"/>
  <c r="V98" i="10"/>
  <c r="AD98" i="10"/>
  <c r="Z98" i="10"/>
  <c r="O9" i="7"/>
  <c r="O4" i="7"/>
  <c r="AC165" i="10"/>
  <c r="AB165" i="10"/>
  <c r="AF165" i="10"/>
  <c r="U165" i="10"/>
  <c r="T165" i="10"/>
  <c r="Y165" i="10"/>
  <c r="X165" i="10"/>
  <c r="S165" i="10"/>
  <c r="AD165" i="10"/>
  <c r="AE165" i="10"/>
  <c r="V165" i="10"/>
  <c r="W165" i="10"/>
  <c r="AA165" i="10"/>
  <c r="Z165" i="10"/>
  <c r="O42" i="7"/>
  <c r="AB198" i="10"/>
  <c r="S198" i="10"/>
  <c r="AD198" i="10"/>
  <c r="X198" i="10"/>
  <c r="AE198" i="10"/>
  <c r="AF198" i="10"/>
  <c r="Y198" i="10"/>
  <c r="W198" i="10"/>
  <c r="AC198" i="10"/>
  <c r="AA198" i="10"/>
  <c r="Z198" i="10"/>
  <c r="T198" i="10"/>
  <c r="V198" i="10"/>
  <c r="U198" i="10"/>
  <c r="O39" i="3"/>
  <c r="Y35" i="10"/>
  <c r="U35" i="10"/>
  <c r="AC35" i="10"/>
  <c r="AF35" i="10"/>
  <c r="Z35" i="10"/>
  <c r="AE35" i="10"/>
  <c r="T35" i="10"/>
  <c r="AD35" i="10"/>
  <c r="S35" i="10"/>
  <c r="X35" i="10"/>
  <c r="W35" i="10"/>
  <c r="AB35" i="10"/>
  <c r="AA35" i="10"/>
  <c r="V35" i="10"/>
  <c r="O16" i="5"/>
  <c r="T92" i="10"/>
  <c r="S92" i="10"/>
  <c r="AD92" i="10"/>
  <c r="Y92" i="10"/>
  <c r="AF92" i="10"/>
  <c r="AE92" i="10"/>
  <c r="Z92" i="10"/>
  <c r="U92" i="10"/>
  <c r="AB92" i="10"/>
  <c r="AA92" i="10"/>
  <c r="AC92" i="10"/>
  <c r="W92" i="10"/>
  <c r="X92" i="10"/>
  <c r="V92" i="10"/>
  <c r="O45" i="6"/>
  <c r="AE161" i="10"/>
  <c r="W161" i="10"/>
  <c r="U161" i="10"/>
  <c r="T161" i="10"/>
  <c r="AA161" i="10"/>
  <c r="V161" i="10"/>
  <c r="Y161" i="10"/>
  <c r="AF161" i="10"/>
  <c r="Z161" i="10"/>
  <c r="AD161" i="10"/>
  <c r="X161" i="10"/>
  <c r="AC161" i="10"/>
  <c r="AB161" i="10"/>
  <c r="S161" i="10"/>
  <c r="O36" i="8"/>
  <c r="X232" i="10"/>
  <c r="Z232" i="10"/>
  <c r="AC232" i="10"/>
  <c r="AB232" i="10"/>
  <c r="AF232" i="10"/>
  <c r="Y232" i="10"/>
  <c r="W232" i="10"/>
  <c r="AD232" i="10"/>
  <c r="S232" i="10"/>
  <c r="AA232" i="10"/>
  <c r="U232" i="10"/>
  <c r="AE232" i="10"/>
  <c r="V232" i="10"/>
  <c r="T232" i="10"/>
  <c r="O32" i="6"/>
  <c r="AD148" i="10"/>
  <c r="U148" i="10"/>
  <c r="W148" i="10"/>
  <c r="X148" i="10"/>
  <c r="AE148" i="10"/>
  <c r="AB148" i="10"/>
  <c r="T148" i="10"/>
  <c r="Z148" i="10"/>
  <c r="S148" i="10"/>
  <c r="AF148" i="10"/>
  <c r="AA148" i="10"/>
  <c r="Y148" i="10"/>
  <c r="AC148" i="10"/>
  <c r="V148" i="10"/>
  <c r="O18" i="8"/>
  <c r="X214" i="10"/>
  <c r="AA214" i="10"/>
  <c r="Z214" i="10"/>
  <c r="T214" i="10"/>
  <c r="AE214" i="10"/>
  <c r="AD214" i="10"/>
  <c r="W214" i="10"/>
  <c r="U214" i="10"/>
  <c r="AB214" i="10"/>
  <c r="AC214" i="10"/>
  <c r="V214" i="10"/>
  <c r="S214" i="10"/>
  <c r="Y214" i="10"/>
  <c r="AF214" i="10"/>
  <c r="O9" i="8"/>
  <c r="O4" i="8"/>
  <c r="AE205" i="10"/>
  <c r="S205" i="10"/>
  <c r="W205" i="10"/>
  <c r="Y205" i="10"/>
  <c r="AB205" i="10"/>
  <c r="V205" i="10"/>
  <c r="AD205" i="10"/>
  <c r="T205" i="10"/>
  <c r="U205" i="10"/>
  <c r="AF205" i="10"/>
  <c r="AA205" i="10"/>
  <c r="AC205" i="10"/>
  <c r="X205" i="10"/>
  <c r="Z205" i="10"/>
  <c r="O41" i="8"/>
  <c r="Y237" i="10"/>
  <c r="AA237" i="10"/>
  <c r="W237" i="10"/>
  <c r="U237" i="10"/>
  <c r="V237" i="10"/>
  <c r="AE237" i="10"/>
  <c r="T237" i="10"/>
  <c r="AD237" i="10"/>
  <c r="Z237" i="10"/>
  <c r="X237" i="10"/>
  <c r="AC237" i="10"/>
  <c r="AF237" i="10"/>
  <c r="AB237" i="10"/>
  <c r="S237" i="10"/>
  <c r="O42" i="6"/>
  <c r="AC158" i="10"/>
  <c r="S158" i="10"/>
  <c r="AF158" i="10"/>
  <c r="W158" i="10"/>
  <c r="Y158" i="10"/>
  <c r="AB158" i="10"/>
  <c r="X158" i="10"/>
  <c r="U158" i="10"/>
  <c r="T158" i="10"/>
  <c r="AA158" i="10"/>
  <c r="AE158" i="10"/>
  <c r="AD158" i="10"/>
  <c r="V158" i="10"/>
  <c r="Z158" i="10"/>
  <c r="O29" i="8"/>
  <c r="W225" i="10"/>
  <c r="AF225" i="10"/>
  <c r="AE225" i="10"/>
  <c r="V225" i="10"/>
  <c r="AA225" i="10"/>
  <c r="Y225" i="10"/>
  <c r="AD225" i="10"/>
  <c r="Z225" i="10"/>
  <c r="AB225" i="10"/>
  <c r="T225" i="10"/>
  <c r="S225" i="10"/>
  <c r="AC225" i="10"/>
  <c r="X225" i="10"/>
  <c r="U225" i="10"/>
  <c r="O12" i="7"/>
  <c r="AC168" i="10"/>
  <c r="AA168" i="10"/>
  <c r="Y168" i="10"/>
  <c r="AB168" i="10"/>
  <c r="S168" i="10"/>
  <c r="U168" i="10"/>
  <c r="T168" i="10"/>
  <c r="AF168" i="10"/>
  <c r="X168" i="10"/>
  <c r="AE168" i="10"/>
  <c r="W168" i="10"/>
  <c r="Z168" i="10"/>
  <c r="V168" i="10"/>
  <c r="AD168" i="10"/>
  <c r="O15" i="8"/>
  <c r="X211" i="10"/>
  <c r="S211" i="10"/>
  <c r="V211" i="10"/>
  <c r="U211" i="10"/>
  <c r="AA211" i="10"/>
  <c r="T211" i="10"/>
  <c r="AE211" i="10"/>
  <c r="Z211" i="10"/>
  <c r="AC211" i="10"/>
  <c r="AF211" i="10"/>
  <c r="AD211" i="10"/>
  <c r="W211" i="10"/>
  <c r="AB211" i="10"/>
  <c r="Y211" i="10"/>
  <c r="O47" i="8"/>
  <c r="AC243" i="10"/>
  <c r="X243" i="10"/>
  <c r="AE243" i="10"/>
  <c r="U243" i="10"/>
  <c r="Z243" i="10"/>
  <c r="V243" i="10"/>
  <c r="S243" i="10"/>
  <c r="W243" i="10"/>
  <c r="Y243" i="10"/>
  <c r="AA243" i="10"/>
  <c r="AD243" i="10"/>
  <c r="AB243" i="10"/>
  <c r="T243" i="10"/>
  <c r="AF243" i="10"/>
  <c r="O37" i="8"/>
  <c r="U233" i="10"/>
  <c r="AC233" i="10"/>
  <c r="V233" i="10"/>
  <c r="AE233" i="10"/>
  <c r="S233" i="10"/>
  <c r="Y233" i="10"/>
  <c r="AD233" i="10"/>
  <c r="Z233" i="10"/>
  <c r="AB233" i="10"/>
  <c r="AF233" i="10"/>
  <c r="T233" i="10"/>
  <c r="W233" i="10"/>
  <c r="AA233" i="10"/>
  <c r="X233" i="10"/>
  <c r="O33" i="6"/>
  <c r="T149" i="10"/>
  <c r="AD149" i="10"/>
  <c r="X149" i="10"/>
  <c r="S149" i="10"/>
  <c r="Z149" i="10"/>
  <c r="AE149" i="10"/>
  <c r="V149" i="10"/>
  <c r="W149" i="10"/>
  <c r="AF149" i="10"/>
  <c r="AA149" i="10"/>
  <c r="AC149" i="10"/>
  <c r="AB149" i="10"/>
  <c r="Y149" i="10"/>
  <c r="U149" i="10"/>
  <c r="O46" i="5"/>
  <c r="AA122" i="10"/>
  <c r="V122" i="10"/>
  <c r="X122" i="10"/>
  <c r="AE122" i="10"/>
  <c r="AB122" i="10"/>
  <c r="T122" i="10"/>
  <c r="S122" i="10"/>
  <c r="AF122" i="10"/>
  <c r="W122" i="10"/>
  <c r="Y122" i="10"/>
  <c r="U122" i="10"/>
  <c r="AC122" i="10"/>
  <c r="AD122" i="10"/>
  <c r="Z122" i="10"/>
  <c r="O44" i="3"/>
  <c r="V40" i="10"/>
  <c r="AE40" i="10"/>
  <c r="AB40" i="10"/>
  <c r="AC40" i="10"/>
  <c r="Z40" i="10"/>
  <c r="S40" i="10"/>
  <c r="AF40" i="10"/>
  <c r="AD40" i="10"/>
  <c r="W40" i="10"/>
  <c r="T40" i="10"/>
  <c r="U40" i="10"/>
  <c r="AA40" i="10"/>
  <c r="X40" i="10"/>
  <c r="Y40" i="10"/>
  <c r="O19" i="7"/>
  <c r="AE175" i="10"/>
  <c r="W175" i="10"/>
  <c r="AF175" i="10"/>
  <c r="Z175" i="10"/>
  <c r="AA175" i="10"/>
  <c r="V175" i="10"/>
  <c r="AC175" i="10"/>
  <c r="AB175" i="10"/>
  <c r="AD175" i="10"/>
  <c r="U175" i="10"/>
  <c r="S175" i="10"/>
  <c r="Y175" i="10"/>
  <c r="X175" i="10"/>
  <c r="T175" i="10"/>
  <c r="O29" i="2"/>
  <c r="X267" i="10"/>
  <c r="S267" i="10"/>
  <c r="AC267" i="10"/>
  <c r="AF267" i="10"/>
  <c r="Z267" i="10"/>
  <c r="V267" i="10"/>
  <c r="AE267" i="10"/>
  <c r="AD267" i="10"/>
  <c r="Y267" i="10"/>
  <c r="AB267" i="10"/>
  <c r="U267" i="10"/>
  <c r="AA267" i="10"/>
  <c r="W267" i="10"/>
  <c r="T267" i="10"/>
  <c r="O14" i="3"/>
  <c r="AD9" i="10"/>
  <c r="V9" i="10"/>
  <c r="X9" i="10"/>
  <c r="T9" i="10"/>
  <c r="S9" i="10"/>
  <c r="AF9" i="10"/>
  <c r="AE9" i="10"/>
  <c r="AA9" i="10"/>
  <c r="Z9" i="10"/>
  <c r="W9" i="10"/>
  <c r="AC9" i="10"/>
  <c r="AB9" i="10"/>
  <c r="Y9" i="10"/>
  <c r="U9" i="10"/>
  <c r="O46" i="6"/>
  <c r="T162" i="10"/>
  <c r="AA162" i="10"/>
  <c r="X162" i="10"/>
  <c r="AC162" i="10"/>
  <c r="S162" i="10"/>
  <c r="AE162" i="10"/>
  <c r="Y162" i="10"/>
  <c r="W162" i="10"/>
  <c r="U162" i="10"/>
  <c r="AB162" i="10"/>
  <c r="AF162" i="10"/>
  <c r="AD162" i="10"/>
  <c r="V162" i="10"/>
  <c r="Z162" i="10"/>
  <c r="O38" i="8"/>
  <c r="AB234" i="10"/>
  <c r="Y234" i="10"/>
  <c r="AD234" i="10"/>
  <c r="W234" i="10"/>
  <c r="AE234" i="10"/>
  <c r="AC234" i="10"/>
  <c r="V234" i="10"/>
  <c r="S234" i="10"/>
  <c r="X234" i="10"/>
  <c r="AF234" i="10"/>
  <c r="T234" i="10"/>
  <c r="Z234" i="10"/>
  <c r="AA234" i="10"/>
  <c r="U234" i="10"/>
  <c r="O34" i="4"/>
  <c r="X70" i="10"/>
  <c r="AD70" i="10"/>
  <c r="Z70" i="10"/>
  <c r="V70" i="10"/>
  <c r="T70" i="10"/>
  <c r="AE70" i="10"/>
  <c r="AA70" i="10"/>
  <c r="U70" i="10"/>
  <c r="AF70" i="10"/>
  <c r="W70" i="10"/>
  <c r="S70" i="10"/>
  <c r="AB70" i="10"/>
  <c r="AC70" i="10"/>
  <c r="Y70" i="10"/>
  <c r="O28" i="2"/>
  <c r="Y266" i="10"/>
  <c r="AD266" i="10"/>
  <c r="Z266" i="10"/>
  <c r="AC266" i="10"/>
  <c r="V266" i="10"/>
  <c r="U266" i="10"/>
  <c r="W266" i="10"/>
  <c r="AB266" i="10"/>
  <c r="AF266" i="10"/>
  <c r="T266" i="10"/>
  <c r="AA266" i="10"/>
  <c r="AE266" i="10"/>
  <c r="X266" i="10"/>
  <c r="S266" i="10"/>
  <c r="O18" i="7"/>
  <c r="Y174" i="10"/>
  <c r="AD174" i="10"/>
  <c r="V174" i="10"/>
  <c r="X174" i="10"/>
  <c r="W174" i="10"/>
  <c r="AB174" i="10"/>
  <c r="T174" i="10"/>
  <c r="S174" i="10"/>
  <c r="AF174" i="10"/>
  <c r="AE174" i="10"/>
  <c r="Z174" i="10"/>
  <c r="U174" i="10"/>
  <c r="AC174" i="10"/>
  <c r="AA174" i="10"/>
  <c r="O44" i="8"/>
  <c r="AA240" i="10"/>
  <c r="V240" i="10"/>
  <c r="T240" i="10"/>
  <c r="W240" i="10"/>
  <c r="AC240" i="10"/>
  <c r="AF240" i="10"/>
  <c r="U240" i="10"/>
  <c r="X240" i="10"/>
  <c r="Z240" i="10"/>
  <c r="AD240" i="10"/>
  <c r="S240" i="10"/>
  <c r="AE240" i="10"/>
  <c r="Y240" i="10"/>
  <c r="AB240" i="10"/>
  <c r="O29" i="4"/>
  <c r="Z65" i="10"/>
  <c r="U65" i="10"/>
  <c r="AD65" i="10"/>
  <c r="Y65" i="10"/>
  <c r="AF65" i="10"/>
  <c r="T65" i="10"/>
  <c r="AB65" i="10"/>
  <c r="AA65" i="10"/>
  <c r="AC65" i="10"/>
  <c r="X65" i="10"/>
  <c r="W65" i="10"/>
  <c r="AE65" i="10"/>
  <c r="V65" i="10"/>
  <c r="S65" i="10"/>
  <c r="O41" i="5"/>
  <c r="Z117" i="10"/>
  <c r="AA117" i="10"/>
  <c r="AF117" i="10"/>
  <c r="U117" i="10"/>
  <c r="V117" i="10"/>
  <c r="AD117" i="10"/>
  <c r="AE117" i="10"/>
  <c r="T117" i="10"/>
  <c r="Y117" i="10"/>
  <c r="S117" i="10"/>
  <c r="X117" i="10"/>
  <c r="W117" i="10"/>
  <c r="AB117" i="10"/>
  <c r="AC117" i="10"/>
  <c r="O31" i="6"/>
  <c r="AD147" i="10"/>
  <c r="V147" i="10"/>
  <c r="X147" i="10"/>
  <c r="AC147" i="10"/>
  <c r="W147" i="10"/>
  <c r="U147" i="10"/>
  <c r="AB147" i="10"/>
  <c r="AA147" i="10"/>
  <c r="T147" i="10"/>
  <c r="S147" i="10"/>
  <c r="Y147" i="10"/>
  <c r="AE147" i="10"/>
  <c r="AF147" i="10"/>
  <c r="Z147" i="10"/>
  <c r="O28" i="3"/>
  <c r="AC24" i="10"/>
  <c r="AD24" i="10"/>
  <c r="V24" i="10"/>
  <c r="U24" i="10"/>
  <c r="X24" i="10"/>
  <c r="W24" i="10"/>
  <c r="Y24" i="10"/>
  <c r="T24" i="10"/>
  <c r="S24" i="10"/>
  <c r="AF24" i="10"/>
  <c r="AE24" i="10"/>
  <c r="Z24" i="10"/>
  <c r="AA24" i="10"/>
  <c r="AB24" i="10"/>
  <c r="O11" i="2"/>
  <c r="AD249" i="10"/>
  <c r="Z249" i="10"/>
  <c r="Y249" i="10"/>
  <c r="AC249" i="10"/>
  <c r="V249" i="10"/>
  <c r="S249" i="10"/>
  <c r="AA249" i="10"/>
  <c r="W249" i="10"/>
  <c r="AE249" i="10"/>
  <c r="U249" i="10"/>
  <c r="X249" i="10"/>
  <c r="T249" i="10"/>
  <c r="AF249" i="10"/>
  <c r="AB249" i="10"/>
  <c r="O17" i="2"/>
  <c r="AC255" i="10"/>
  <c r="X255" i="10"/>
  <c r="U255" i="10"/>
  <c r="S255" i="10"/>
  <c r="AA255" i="10"/>
  <c r="AF255" i="10"/>
  <c r="V255" i="10"/>
  <c r="Y255" i="10"/>
  <c r="AB255" i="10"/>
  <c r="AE255" i="10"/>
  <c r="T255" i="10"/>
  <c r="W255" i="10"/>
  <c r="AD255" i="10"/>
  <c r="Z255" i="10"/>
  <c r="O38" i="7"/>
  <c r="T194" i="10"/>
  <c r="AB194" i="10"/>
  <c r="Z194" i="10"/>
  <c r="V194" i="10"/>
  <c r="Y194" i="10"/>
  <c r="AF194" i="10"/>
  <c r="U194" i="10"/>
  <c r="AD194" i="10"/>
  <c r="S194" i="10"/>
  <c r="AE194" i="10"/>
  <c r="X194" i="10"/>
  <c r="W194" i="10"/>
  <c r="AA194" i="10"/>
  <c r="AC194" i="10"/>
  <c r="O31" i="3"/>
  <c r="AF27" i="10"/>
  <c r="U27" i="10"/>
  <c r="X27" i="10"/>
  <c r="AB27" i="10"/>
  <c r="Y27" i="10"/>
  <c r="AC27" i="10"/>
  <c r="T27" i="10"/>
  <c r="AA27" i="10"/>
  <c r="AE27" i="10"/>
  <c r="V27" i="10"/>
  <c r="AD27" i="10"/>
  <c r="Z27" i="10"/>
  <c r="S27" i="10"/>
  <c r="W27" i="10"/>
  <c r="O17" i="5"/>
  <c r="AD93" i="10"/>
  <c r="AA93" i="10"/>
  <c r="V93" i="10"/>
  <c r="S93" i="10"/>
  <c r="AC93" i="10"/>
  <c r="AB93" i="10"/>
  <c r="W93" i="10"/>
  <c r="Y93" i="10"/>
  <c r="X93" i="10"/>
  <c r="Z93" i="10"/>
  <c r="AE93" i="10"/>
  <c r="U93" i="10"/>
  <c r="T93" i="10"/>
  <c r="AF93" i="10"/>
  <c r="O40" i="7"/>
  <c r="AA196" i="10"/>
  <c r="Y196" i="10"/>
  <c r="T196" i="10"/>
  <c r="AB196" i="10"/>
  <c r="V196" i="10"/>
  <c r="U196" i="10"/>
  <c r="AD196" i="10"/>
  <c r="AF196" i="10"/>
  <c r="Z196" i="10"/>
  <c r="AE196" i="10"/>
  <c r="X196" i="10"/>
  <c r="W196" i="10"/>
  <c r="AC196" i="10"/>
  <c r="S196" i="10"/>
  <c r="O18" i="3"/>
  <c r="AB13" i="10"/>
  <c r="W13" i="10"/>
  <c r="AF13" i="10"/>
  <c r="Z13" i="10"/>
  <c r="S13" i="10"/>
  <c r="AC13" i="10"/>
  <c r="AA13" i="10"/>
  <c r="T13" i="10"/>
  <c r="Y13" i="10"/>
  <c r="V13" i="10"/>
  <c r="AD13" i="10"/>
  <c r="U13" i="10"/>
  <c r="AE13" i="10"/>
  <c r="X13" i="10"/>
  <c r="O14" i="5"/>
  <c r="AC90" i="10"/>
  <c r="AB90" i="10"/>
  <c r="S90" i="10"/>
  <c r="Y90" i="10"/>
  <c r="AF90" i="10"/>
  <c r="AE90" i="10"/>
  <c r="T90" i="10"/>
  <c r="U90" i="10"/>
  <c r="X90" i="10"/>
  <c r="W90" i="10"/>
  <c r="AA90" i="10"/>
  <c r="Z90" i="10"/>
  <c r="AD90" i="10"/>
  <c r="V90" i="10"/>
  <c r="O12" i="3"/>
  <c r="AE7" i="10"/>
  <c r="AB7" i="10"/>
  <c r="U7" i="10"/>
  <c r="AC7" i="10"/>
  <c r="AA7" i="10"/>
  <c r="V7" i="10"/>
  <c r="AD7" i="10"/>
  <c r="X7" i="10"/>
  <c r="W7" i="10"/>
  <c r="AF7" i="10"/>
  <c r="Y7" i="10"/>
  <c r="S7" i="10"/>
  <c r="Z7" i="10"/>
  <c r="T7" i="10"/>
  <c r="O44" i="6"/>
  <c r="AC160" i="10"/>
  <c r="Y160" i="10"/>
  <c r="V160" i="10"/>
  <c r="U160" i="10"/>
  <c r="AD160" i="10"/>
  <c r="X160" i="10"/>
  <c r="W160" i="10"/>
  <c r="AA160" i="10"/>
  <c r="T160" i="10"/>
  <c r="S160" i="10"/>
  <c r="AB160" i="10"/>
  <c r="AF160" i="10"/>
  <c r="AE160" i="10"/>
  <c r="Z160" i="10"/>
  <c r="O15" i="7"/>
  <c r="W171" i="10"/>
  <c r="AE171" i="10"/>
  <c r="AC171" i="10"/>
  <c r="AB171" i="10"/>
  <c r="AA171" i="10"/>
  <c r="V171" i="10"/>
  <c r="Z171" i="10"/>
  <c r="Y171" i="10"/>
  <c r="X171" i="10"/>
  <c r="AD171" i="10"/>
  <c r="U171" i="10"/>
  <c r="T171" i="10"/>
  <c r="AF171" i="10"/>
  <c r="S171" i="10"/>
  <c r="O33" i="2"/>
  <c r="AF271" i="10"/>
  <c r="AE271" i="10"/>
  <c r="AD271" i="10"/>
  <c r="Y271" i="10"/>
  <c r="W271" i="10"/>
  <c r="X271" i="10"/>
  <c r="AB271" i="10"/>
  <c r="AC271" i="10"/>
  <c r="AA271" i="10"/>
  <c r="Z271" i="10"/>
  <c r="U271" i="10"/>
  <c r="V271" i="10"/>
  <c r="T271" i="10"/>
  <c r="S271" i="10"/>
  <c r="O12" i="4"/>
  <c r="AF48" i="10"/>
  <c r="AE48" i="10"/>
  <c r="AB48" i="10"/>
  <c r="AA48" i="10"/>
  <c r="X48" i="10"/>
  <c r="W48" i="10"/>
  <c r="T48" i="10"/>
  <c r="S48" i="10"/>
  <c r="Y48" i="10"/>
  <c r="Z48" i="10"/>
  <c r="AC48" i="10"/>
  <c r="AD48" i="10"/>
  <c r="U48" i="10"/>
  <c r="V48" i="10"/>
  <c r="O25" i="5"/>
  <c r="AD101" i="10"/>
  <c r="U101" i="10"/>
  <c r="T101" i="10"/>
  <c r="S101" i="10"/>
  <c r="V101" i="10"/>
  <c r="AF101" i="10"/>
  <c r="AE101" i="10"/>
  <c r="AC101" i="10"/>
  <c r="AB101" i="10"/>
  <c r="AA101" i="10"/>
  <c r="Z101" i="10"/>
  <c r="Y101" i="10"/>
  <c r="X101" i="10"/>
  <c r="W101" i="10"/>
  <c r="O12" i="8"/>
  <c r="X208" i="10"/>
  <c r="AA208" i="10"/>
  <c r="Z208" i="10"/>
  <c r="AC208" i="10"/>
  <c r="AB208" i="10"/>
  <c r="AD208" i="10"/>
  <c r="T208" i="10"/>
  <c r="Y208" i="10"/>
  <c r="U208" i="10"/>
  <c r="V208" i="10"/>
  <c r="AF208" i="10"/>
  <c r="AE208" i="10"/>
  <c r="S208" i="10"/>
  <c r="W208" i="10"/>
  <c r="O37" i="6"/>
  <c r="V153" i="10"/>
  <c r="AF153" i="10"/>
  <c r="AA153" i="10"/>
  <c r="Y153" i="10"/>
  <c r="AC153" i="10"/>
  <c r="U153" i="10"/>
  <c r="S153" i="10"/>
  <c r="T153" i="10"/>
  <c r="W153" i="10"/>
  <c r="X153" i="10"/>
  <c r="Z153" i="10"/>
  <c r="AB153" i="10"/>
  <c r="AD153" i="10"/>
  <c r="AE153" i="10"/>
  <c r="O34" i="8"/>
  <c r="AC230" i="10"/>
  <c r="X230" i="10"/>
  <c r="AA230" i="10"/>
  <c r="Z230" i="10"/>
  <c r="AB230" i="10"/>
  <c r="AD230" i="10"/>
  <c r="W230" i="10"/>
  <c r="U230" i="10"/>
  <c r="S230" i="10"/>
  <c r="V230" i="10"/>
  <c r="Y230" i="10"/>
  <c r="T230" i="10"/>
  <c r="AE230" i="10"/>
  <c r="AF230" i="10"/>
  <c r="C21" i="12"/>
  <c r="C23" i="12"/>
  <c r="O35" i="8"/>
  <c r="AC231" i="10"/>
  <c r="AB231" i="10"/>
  <c r="V231" i="10"/>
  <c r="S231" i="10"/>
  <c r="AA231" i="10"/>
  <c r="AD231" i="10"/>
  <c r="X231" i="10"/>
  <c r="Y231" i="10"/>
  <c r="Z231" i="10"/>
  <c r="AF231" i="10"/>
  <c r="T231" i="10"/>
  <c r="AE231" i="10"/>
  <c r="W231" i="10"/>
  <c r="U231" i="10"/>
  <c r="O17" i="7"/>
  <c r="Y173" i="10"/>
  <c r="X173" i="10"/>
  <c r="AC173" i="10"/>
  <c r="AB173" i="10"/>
  <c r="U173" i="10"/>
  <c r="T173" i="10"/>
  <c r="AF173" i="10"/>
  <c r="Z173" i="10"/>
  <c r="AA173" i="10"/>
  <c r="V173" i="10"/>
  <c r="AE173" i="10"/>
  <c r="AD173" i="10"/>
  <c r="S173" i="10"/>
  <c r="W173" i="10"/>
  <c r="O31" i="8"/>
  <c r="X227" i="10"/>
  <c r="S227" i="10"/>
  <c r="V227" i="10"/>
  <c r="AC227" i="10"/>
  <c r="AA227" i="10"/>
  <c r="T227" i="10"/>
  <c r="AE227" i="10"/>
  <c r="Z227" i="10"/>
  <c r="Y227" i="10"/>
  <c r="AF227" i="10"/>
  <c r="AD227" i="10"/>
  <c r="W227" i="10"/>
  <c r="U227" i="10"/>
  <c r="AB227" i="10"/>
  <c r="O30" i="7"/>
  <c r="AF186" i="10"/>
  <c r="Y186" i="10"/>
  <c r="V186" i="10"/>
  <c r="AC186" i="10"/>
  <c r="W186" i="10"/>
  <c r="X186" i="10"/>
  <c r="S186" i="10"/>
  <c r="AA186" i="10"/>
  <c r="AD186" i="10"/>
  <c r="AE186" i="10"/>
  <c r="T186" i="10"/>
  <c r="Z186" i="10"/>
  <c r="U186" i="10"/>
  <c r="AB186" i="10"/>
  <c r="O38" i="3"/>
  <c r="X34" i="10"/>
  <c r="AC34" i="10"/>
  <c r="T34" i="10"/>
  <c r="Y34" i="10"/>
  <c r="AF34" i="10"/>
  <c r="U34" i="10"/>
  <c r="AB34" i="10"/>
  <c r="AE34" i="10"/>
  <c r="AD34" i="10"/>
  <c r="S34" i="10"/>
  <c r="Z34" i="10"/>
  <c r="V34" i="10"/>
  <c r="W34" i="10"/>
  <c r="AA34" i="10"/>
  <c r="O33" i="5"/>
  <c r="Y109" i="10"/>
  <c r="X109" i="10"/>
  <c r="W109" i="10"/>
  <c r="Z109" i="10"/>
  <c r="U109" i="10"/>
  <c r="T109" i="10"/>
  <c r="S109" i="10"/>
  <c r="AD109" i="10"/>
  <c r="AF109" i="10"/>
  <c r="AE109" i="10"/>
  <c r="V109" i="10"/>
  <c r="AC109" i="10"/>
  <c r="AA109" i="10"/>
  <c r="AB109" i="10"/>
  <c r="O40" i="2"/>
  <c r="AF278" i="10"/>
  <c r="X278" i="10"/>
  <c r="AB278" i="10"/>
  <c r="T278" i="10"/>
  <c r="Z278" i="10"/>
  <c r="AE278" i="10"/>
  <c r="V278" i="10"/>
  <c r="Y278" i="10"/>
  <c r="AC278" i="10"/>
  <c r="AA278" i="10"/>
  <c r="AD278" i="10"/>
  <c r="U278" i="10"/>
  <c r="W278" i="10"/>
  <c r="S278" i="10"/>
  <c r="O46" i="8"/>
  <c r="V242" i="10"/>
  <c r="T242" i="10"/>
  <c r="Y242" i="10"/>
  <c r="S242" i="10"/>
  <c r="AF242" i="10"/>
  <c r="AE242" i="10"/>
  <c r="AB242" i="10"/>
  <c r="U242" i="10"/>
  <c r="Z242" i="10"/>
  <c r="W242" i="10"/>
  <c r="AA242" i="10"/>
  <c r="AD242" i="10"/>
  <c r="AC242" i="10"/>
  <c r="X242" i="10"/>
  <c r="O35" i="6"/>
  <c r="Z151" i="10"/>
  <c r="Y151" i="10"/>
  <c r="AD151" i="10"/>
  <c r="AF151" i="10"/>
  <c r="T151" i="10"/>
  <c r="U151" i="10"/>
  <c r="AA151" i="10"/>
  <c r="AC151" i="10"/>
  <c r="X151" i="10"/>
  <c r="W151" i="10"/>
  <c r="V151" i="10"/>
  <c r="S151" i="10"/>
  <c r="AB151" i="10"/>
  <c r="AE151" i="10"/>
  <c r="O32" i="8"/>
  <c r="AA228" i="10"/>
  <c r="AE228" i="10"/>
  <c r="W228" i="10"/>
  <c r="AD228" i="10"/>
  <c r="AC228" i="10"/>
  <c r="Z228" i="10"/>
  <c r="AB228" i="10"/>
  <c r="U228" i="10"/>
  <c r="Y228" i="10"/>
  <c r="T228" i="10"/>
  <c r="V228" i="10"/>
  <c r="X228" i="10"/>
  <c r="AF228" i="10"/>
  <c r="S228" i="10"/>
  <c r="O20" i="2"/>
  <c r="U258" i="10"/>
  <c r="Y258" i="10"/>
  <c r="AD258" i="10"/>
  <c r="V258" i="10"/>
  <c r="AC258" i="10"/>
  <c r="Z258" i="10"/>
  <c r="S258" i="10"/>
  <c r="AB258" i="10"/>
  <c r="AA258" i="10"/>
  <c r="AE258" i="10"/>
  <c r="AF258" i="10"/>
  <c r="W258" i="10"/>
  <c r="T258" i="10"/>
  <c r="X258" i="10"/>
  <c r="O20" i="6"/>
  <c r="V136" i="10"/>
  <c r="AE136" i="10"/>
  <c r="S136" i="10"/>
  <c r="Z136" i="10"/>
  <c r="U136" i="10"/>
  <c r="AD136" i="10"/>
  <c r="AA136" i="10"/>
  <c r="Y136" i="10"/>
  <c r="X136" i="10"/>
  <c r="AC136" i="10"/>
  <c r="T136" i="10"/>
  <c r="AF136" i="10"/>
  <c r="W136" i="10"/>
  <c r="AB136" i="10"/>
  <c r="O41" i="6"/>
  <c r="W157" i="10"/>
  <c r="AE157" i="10"/>
  <c r="AF157" i="10"/>
  <c r="Z157" i="10"/>
  <c r="AA157" i="10"/>
  <c r="AD157" i="10"/>
  <c r="AC157" i="10"/>
  <c r="AB157" i="10"/>
  <c r="Y157" i="10"/>
  <c r="X157" i="10"/>
  <c r="V157" i="10"/>
  <c r="T157" i="10"/>
  <c r="S157" i="10"/>
  <c r="U157" i="10"/>
  <c r="O39" i="6"/>
  <c r="AC155" i="10"/>
  <c r="V155" i="10"/>
  <c r="S155" i="10"/>
  <c r="AF155" i="10"/>
  <c r="T155" i="10"/>
  <c r="U155" i="10"/>
  <c r="W155" i="10"/>
  <c r="AE155" i="10"/>
  <c r="AD155" i="10"/>
  <c r="Y155" i="10"/>
  <c r="AB155" i="10"/>
  <c r="X155" i="10"/>
  <c r="AA155" i="10"/>
  <c r="Z155" i="10"/>
  <c r="O43" i="7"/>
  <c r="Y199" i="10"/>
  <c r="W199" i="10"/>
  <c r="AB199" i="10"/>
  <c r="V199" i="10"/>
  <c r="AC199" i="10"/>
  <c r="U199" i="10"/>
  <c r="X199" i="10"/>
  <c r="AF199" i="10"/>
  <c r="S199" i="10"/>
  <c r="AD199" i="10"/>
  <c r="T199" i="10"/>
  <c r="Z199" i="10"/>
  <c r="AE199" i="10"/>
  <c r="AA199" i="10"/>
  <c r="O13" i="4"/>
  <c r="X49" i="10"/>
  <c r="S49" i="10"/>
  <c r="AF49" i="10"/>
  <c r="AD49" i="10"/>
  <c r="Z49" i="10"/>
  <c r="Y49" i="10"/>
  <c r="AC49" i="10"/>
  <c r="U49" i="10"/>
  <c r="T49" i="10"/>
  <c r="W49" i="10"/>
  <c r="V49" i="10"/>
  <c r="AA49" i="10"/>
  <c r="AE49" i="10"/>
  <c r="AB49" i="10"/>
  <c r="O40" i="5"/>
  <c r="U116" i="10"/>
  <c r="AC116" i="10"/>
  <c r="Y116" i="10"/>
  <c r="Z116" i="10"/>
  <c r="AE116" i="10"/>
  <c r="AD116" i="10"/>
  <c r="S116" i="10"/>
  <c r="T116" i="10"/>
  <c r="AF116" i="10"/>
  <c r="W116" i="10"/>
  <c r="X116" i="10"/>
  <c r="AB116" i="10"/>
  <c r="V116" i="10"/>
  <c r="AA116" i="10"/>
  <c r="O28" i="7"/>
  <c r="AC184" i="10"/>
  <c r="T184" i="10"/>
  <c r="AA184" i="10"/>
  <c r="Y184" i="10"/>
  <c r="S184" i="10"/>
  <c r="U184" i="10"/>
  <c r="AF184" i="10"/>
  <c r="AE184" i="10"/>
  <c r="AB184" i="10"/>
  <c r="X184" i="10"/>
  <c r="W184" i="10"/>
  <c r="Z184" i="10"/>
  <c r="AD184" i="10"/>
  <c r="V184" i="10"/>
  <c r="O44" i="7"/>
  <c r="AD200" i="10"/>
  <c r="V200" i="10"/>
  <c r="AB200" i="10"/>
  <c r="AF200" i="10"/>
  <c r="Y200" i="10"/>
  <c r="Z200" i="10"/>
  <c r="U200" i="10"/>
  <c r="T200" i="10"/>
  <c r="W200" i="10"/>
  <c r="X200" i="10"/>
  <c r="AC200" i="10"/>
  <c r="S200" i="10"/>
  <c r="AE200" i="10"/>
  <c r="AA200" i="10"/>
  <c r="O34" i="3"/>
  <c r="AD32" i="10"/>
  <c r="V32" i="10"/>
  <c r="U32" i="10"/>
  <c r="AC32" i="10"/>
  <c r="X32" i="10"/>
  <c r="W32" i="10"/>
  <c r="T32" i="10"/>
  <c r="S32" i="10"/>
  <c r="AF32" i="10"/>
  <c r="AE32" i="10"/>
  <c r="Z32" i="10"/>
  <c r="Y32" i="10"/>
  <c r="AB32" i="10"/>
  <c r="AA32" i="10"/>
  <c r="O9" i="6"/>
  <c r="O4" i="6"/>
  <c r="U125" i="10"/>
  <c r="S125" i="10"/>
  <c r="T125" i="10"/>
  <c r="W125" i="10"/>
  <c r="X125" i="10"/>
  <c r="Z125" i="10"/>
  <c r="V125" i="10"/>
  <c r="AC125" i="10"/>
  <c r="AB125" i="10"/>
  <c r="AD125" i="10"/>
  <c r="AE125" i="10"/>
  <c r="AA125" i="10"/>
  <c r="Y125" i="10"/>
  <c r="AF125" i="10"/>
  <c r="O9" i="2"/>
  <c r="O4" i="2"/>
  <c r="O7" i="2" s="1"/>
  <c r="S247" i="10"/>
  <c r="I28" i="11" s="1"/>
  <c r="AA247" i="10"/>
  <c r="I40" i="11" s="1"/>
  <c r="AF247" i="10"/>
  <c r="AB247" i="10"/>
  <c r="I41" i="11" s="1"/>
  <c r="AC247" i="10"/>
  <c r="I42" i="11" s="1"/>
  <c r="I18" i="11" s="1"/>
  <c r="Y247" i="10"/>
  <c r="I36" i="11" s="1"/>
  <c r="X247" i="10"/>
  <c r="I35" i="11" s="1"/>
  <c r="AD247" i="10"/>
  <c r="I46" i="11" s="1"/>
  <c r="W247" i="10"/>
  <c r="I34" i="11" s="1"/>
  <c r="U247" i="10"/>
  <c r="I32" i="11" s="1"/>
  <c r="Z247" i="10"/>
  <c r="I37" i="11" s="1"/>
  <c r="AE247" i="10"/>
  <c r="I47" i="11" s="1"/>
  <c r="T247" i="10"/>
  <c r="I29" i="11" s="1"/>
  <c r="I5" i="11" s="1"/>
  <c r="V247" i="10"/>
  <c r="O25" i="6"/>
  <c r="U141" i="10"/>
  <c r="S141" i="10"/>
  <c r="AE141" i="10"/>
  <c r="W141" i="10"/>
  <c r="X141" i="10"/>
  <c r="V141" i="10"/>
  <c r="AC141" i="10"/>
  <c r="AB141" i="10"/>
  <c r="AD141" i="10"/>
  <c r="T141" i="10"/>
  <c r="AA141" i="10"/>
  <c r="Y141" i="10"/>
  <c r="AF141" i="10"/>
  <c r="Z141" i="10"/>
  <c r="O18" i="4"/>
  <c r="X54" i="10"/>
  <c r="S54" i="10"/>
  <c r="Z54" i="10"/>
  <c r="AA54" i="10"/>
  <c r="AB54" i="10"/>
  <c r="T54" i="10"/>
  <c r="Y54" i="10"/>
  <c r="AE54" i="10"/>
  <c r="U54" i="10"/>
  <c r="AF54" i="10"/>
  <c r="W54" i="10"/>
  <c r="AD54" i="10"/>
  <c r="AC54" i="10"/>
  <c r="V54" i="10"/>
  <c r="O22" i="4"/>
  <c r="AD58" i="10"/>
  <c r="U58" i="10"/>
  <c r="Y58" i="10"/>
  <c r="S58" i="10"/>
  <c r="AA58" i="10"/>
  <c r="AE58" i="10"/>
  <c r="V58" i="10"/>
  <c r="Z58" i="10"/>
  <c r="T58" i="10"/>
  <c r="AF58" i="10"/>
  <c r="W58" i="10"/>
  <c r="AB58" i="10"/>
  <c r="AC58" i="10"/>
  <c r="X58" i="10"/>
  <c r="O26" i="7"/>
  <c r="Y182" i="10"/>
  <c r="AD182" i="10"/>
  <c r="V182" i="10"/>
  <c r="X182" i="10"/>
  <c r="W182" i="10"/>
  <c r="T182" i="10"/>
  <c r="S182" i="10"/>
  <c r="AB182" i="10"/>
  <c r="AF182" i="10"/>
  <c r="AE182" i="10"/>
  <c r="Z182" i="10"/>
  <c r="U182" i="10"/>
  <c r="AA182" i="10"/>
  <c r="AC182" i="10"/>
  <c r="O15" i="3"/>
  <c r="W10" i="10"/>
  <c r="AA10" i="10"/>
  <c r="T10" i="10"/>
  <c r="AC10" i="10"/>
  <c r="U10" i="10"/>
  <c r="AE10" i="10"/>
  <c r="X10" i="10"/>
  <c r="Y10" i="10"/>
  <c r="S10" i="10"/>
  <c r="AB10" i="10"/>
  <c r="AF10" i="10"/>
  <c r="Z10" i="10"/>
  <c r="AD10" i="10"/>
  <c r="V10" i="10"/>
  <c r="O36" i="4"/>
  <c r="Y72" i="10"/>
  <c r="AF72" i="10"/>
  <c r="AE72" i="10"/>
  <c r="T72" i="10"/>
  <c r="U72" i="10"/>
  <c r="X72" i="10"/>
  <c r="W72" i="10"/>
  <c r="AA72" i="10"/>
  <c r="AC72" i="10"/>
  <c r="AB72" i="10"/>
  <c r="S72" i="10"/>
  <c r="AD72" i="10"/>
  <c r="V72" i="10"/>
  <c r="Z72" i="10"/>
  <c r="O12" i="6"/>
  <c r="U128" i="10"/>
  <c r="S128" i="10"/>
  <c r="AA128" i="10"/>
  <c r="AE128" i="10"/>
  <c r="AD128" i="10"/>
  <c r="V128" i="10"/>
  <c r="Z128" i="10"/>
  <c r="Y128" i="10"/>
  <c r="X128" i="10"/>
  <c r="T128" i="10"/>
  <c r="AB128" i="10"/>
  <c r="AF128" i="10"/>
  <c r="W128" i="10"/>
  <c r="AC128" i="10"/>
  <c r="O20" i="8"/>
  <c r="X216" i="10"/>
  <c r="AD216" i="10"/>
  <c r="S216" i="10"/>
  <c r="Z216" i="10"/>
  <c r="AC216" i="10"/>
  <c r="AB216" i="10"/>
  <c r="U216" i="10"/>
  <c r="W216" i="10"/>
  <c r="V216" i="10"/>
  <c r="Y216" i="10"/>
  <c r="AA216" i="10"/>
  <c r="AE216" i="10"/>
  <c r="T216" i="10"/>
  <c r="AF216" i="10"/>
  <c r="O20" i="5"/>
  <c r="AB96" i="10"/>
  <c r="AA96" i="10"/>
  <c r="AC96" i="10"/>
  <c r="AF96" i="10"/>
  <c r="X96" i="10"/>
  <c r="W96" i="10"/>
  <c r="Y96" i="10"/>
  <c r="AE96" i="10"/>
  <c r="T96" i="10"/>
  <c r="S96" i="10"/>
  <c r="V96" i="10"/>
  <c r="AD96" i="10"/>
  <c r="Z96" i="10"/>
  <c r="U96" i="10"/>
  <c r="O43" i="6"/>
  <c r="T159" i="10"/>
  <c r="U159" i="10"/>
  <c r="Y159" i="10"/>
  <c r="AF159" i="10"/>
  <c r="AB159" i="10"/>
  <c r="X159" i="10"/>
  <c r="AC159" i="10"/>
  <c r="AD159" i="10"/>
  <c r="W159" i="10"/>
  <c r="S159" i="10"/>
  <c r="AE159" i="10"/>
  <c r="AA159" i="10"/>
  <c r="V159" i="10"/>
  <c r="Z159" i="10"/>
  <c r="O25" i="7"/>
  <c r="AC181" i="10"/>
  <c r="AB181" i="10"/>
  <c r="AF181" i="10"/>
  <c r="U181" i="10"/>
  <c r="T181" i="10"/>
  <c r="Y181" i="10"/>
  <c r="X181" i="10"/>
  <c r="S181" i="10"/>
  <c r="AE181" i="10"/>
  <c r="V181" i="10"/>
  <c r="W181" i="10"/>
  <c r="Z181" i="10"/>
  <c r="AA181" i="10"/>
  <c r="AD181" i="10"/>
  <c r="O25" i="8"/>
  <c r="Y221" i="10"/>
  <c r="W221" i="10"/>
  <c r="AF221" i="10"/>
  <c r="V221" i="10"/>
  <c r="T221" i="10"/>
  <c r="AB221" i="10"/>
  <c r="AA221" i="10"/>
  <c r="AD221" i="10"/>
  <c r="Z221" i="10"/>
  <c r="U221" i="10"/>
  <c r="S221" i="10"/>
  <c r="AE221" i="10"/>
  <c r="AC221" i="10"/>
  <c r="X221" i="10"/>
  <c r="O21" i="7"/>
  <c r="AC177" i="10"/>
  <c r="AB177" i="10"/>
  <c r="Y177" i="10"/>
  <c r="U177" i="10"/>
  <c r="T177" i="10"/>
  <c r="AF177" i="10"/>
  <c r="X177" i="10"/>
  <c r="AD177" i="10"/>
  <c r="W177" i="10"/>
  <c r="S177" i="10"/>
  <c r="AE177" i="10"/>
  <c r="AA177" i="10"/>
  <c r="V177" i="10"/>
  <c r="Z177" i="10"/>
  <c r="O13" i="8"/>
  <c r="S209" i="10"/>
  <c r="AE209" i="10"/>
  <c r="V209" i="10"/>
  <c r="AA209" i="10"/>
  <c r="AC209" i="10"/>
  <c r="AD209" i="10"/>
  <c r="Z209" i="10"/>
  <c r="AB209" i="10"/>
  <c r="T209" i="10"/>
  <c r="AF209" i="10"/>
  <c r="W209" i="10"/>
  <c r="Y209" i="10"/>
  <c r="X209" i="10"/>
  <c r="U209" i="10"/>
  <c r="O45" i="8"/>
  <c r="Z241" i="10"/>
  <c r="Y241" i="10"/>
  <c r="AB241" i="10"/>
  <c r="AC241" i="10"/>
  <c r="AF241" i="10"/>
  <c r="AA241" i="10"/>
  <c r="X241" i="10"/>
  <c r="T241" i="10"/>
  <c r="W241" i="10"/>
  <c r="S241" i="10"/>
  <c r="V241" i="10"/>
  <c r="U241" i="10"/>
  <c r="AE241" i="10"/>
  <c r="AD241" i="10"/>
  <c r="O33" i="7"/>
  <c r="U189" i="10"/>
  <c r="AB189" i="10"/>
  <c r="AE189" i="10"/>
  <c r="AC189" i="10"/>
  <c r="Y189" i="10"/>
  <c r="X189" i="10"/>
  <c r="AA189" i="10"/>
  <c r="T189" i="10"/>
  <c r="S189" i="10"/>
  <c r="W189" i="10"/>
  <c r="AF189" i="10"/>
  <c r="AD189" i="10"/>
  <c r="V189" i="10"/>
  <c r="Z189" i="10"/>
  <c r="O10" i="8"/>
  <c r="AA206" i="10"/>
  <c r="Z206" i="10"/>
  <c r="AE206" i="10"/>
  <c r="AC206" i="10"/>
  <c r="W206" i="10"/>
  <c r="U206" i="10"/>
  <c r="T206" i="10"/>
  <c r="X206" i="10"/>
  <c r="V206" i="10"/>
  <c r="S206" i="10"/>
  <c r="Y206" i="10"/>
  <c r="AB206" i="10"/>
  <c r="AD206" i="10"/>
  <c r="AF206" i="10"/>
  <c r="F34" i="11" l="1"/>
  <c r="F40" i="11"/>
  <c r="I48" i="11"/>
  <c r="I24" i="11" s="1"/>
  <c r="F47" i="11"/>
  <c r="F33" i="11"/>
  <c r="F29" i="11"/>
  <c r="H35" i="11"/>
  <c r="H32" i="11"/>
  <c r="H41" i="11"/>
  <c r="H47" i="11"/>
  <c r="G37" i="11"/>
  <c r="G47" i="11"/>
  <c r="G36" i="11"/>
  <c r="G41" i="11"/>
  <c r="C28" i="11"/>
  <c r="C29" i="11"/>
  <c r="C48" i="11"/>
  <c r="E2" i="13"/>
  <c r="K46" i="3"/>
  <c r="C2" i="13" s="1"/>
  <c r="C8" i="13" s="1"/>
  <c r="O7" i="3"/>
  <c r="G2" i="13" s="1"/>
  <c r="D33" i="11"/>
  <c r="D32" i="11"/>
  <c r="D28" i="11"/>
  <c r="E3" i="13"/>
  <c r="K47" i="4"/>
  <c r="C3" i="13" s="1"/>
  <c r="O7" i="4"/>
  <c r="G3" i="13" s="1"/>
  <c r="E48" i="11"/>
  <c r="E41" i="11"/>
  <c r="E40" i="11"/>
  <c r="I17" i="11"/>
  <c r="F42" i="11"/>
  <c r="I33" i="11"/>
  <c r="I9" i="11" s="1"/>
  <c r="I16" i="11"/>
  <c r="F48" i="11"/>
  <c r="F46" i="11"/>
  <c r="F37" i="11"/>
  <c r="F28" i="11"/>
  <c r="F4" i="11" s="1"/>
  <c r="H42" i="11"/>
  <c r="H29" i="11"/>
  <c r="H36" i="11"/>
  <c r="E7" i="13"/>
  <c r="O7" i="8"/>
  <c r="G7" i="13" s="1"/>
  <c r="K49" i="8"/>
  <c r="C7" i="13" s="1"/>
  <c r="G40" i="11"/>
  <c r="G46" i="11"/>
  <c r="G29" i="11"/>
  <c r="G42" i="11"/>
  <c r="G18" i="11" s="1"/>
  <c r="C34" i="11"/>
  <c r="C37" i="11"/>
  <c r="C33" i="11"/>
  <c r="D48" i="11"/>
  <c r="D47" i="11"/>
  <c r="D41" i="11"/>
  <c r="E29" i="11"/>
  <c r="E34" i="11"/>
  <c r="E42" i="11"/>
  <c r="E18" i="11" s="1"/>
  <c r="E33" i="11"/>
  <c r="I10" i="11"/>
  <c r="I4" i="11"/>
  <c r="F36" i="11"/>
  <c r="F41" i="11"/>
  <c r="F35" i="11"/>
  <c r="F32" i="11"/>
  <c r="H40" i="11"/>
  <c r="H46" i="11"/>
  <c r="H34" i="11"/>
  <c r="G34" i="11"/>
  <c r="G28" i="11"/>
  <c r="G32" i="11"/>
  <c r="E6" i="13"/>
  <c r="K47" i="7"/>
  <c r="C6" i="13" s="1"/>
  <c r="O7" i="7"/>
  <c r="G6" i="13" s="1"/>
  <c r="C35" i="11"/>
  <c r="C42" i="11"/>
  <c r="C36" i="11"/>
  <c r="C46" i="11"/>
  <c r="D37" i="11"/>
  <c r="D40" i="11"/>
  <c r="D35" i="11"/>
  <c r="D42" i="11"/>
  <c r="E32" i="11"/>
  <c r="E35" i="11"/>
  <c r="E47" i="11"/>
  <c r="E23" i="11" s="1"/>
  <c r="E46" i="11"/>
  <c r="I22" i="11"/>
  <c r="F10" i="11"/>
  <c r="E5" i="13"/>
  <c r="K47" i="6"/>
  <c r="C5" i="13" s="1"/>
  <c r="O7" i="6"/>
  <c r="G5" i="13" s="1"/>
  <c r="H37" i="11"/>
  <c r="H48" i="11"/>
  <c r="H24" i="11" s="1"/>
  <c r="H33" i="11"/>
  <c r="H28" i="11"/>
  <c r="H4" i="11" s="1"/>
  <c r="G33" i="11"/>
  <c r="G35" i="11"/>
  <c r="G48" i="11"/>
  <c r="G24" i="11" s="1"/>
  <c r="C47" i="11"/>
  <c r="C23" i="11" s="1"/>
  <c r="C40" i="11"/>
  <c r="C32" i="11"/>
  <c r="C8" i="11" s="1"/>
  <c r="C41" i="11"/>
  <c r="D46" i="11"/>
  <c r="D22" i="11" s="1"/>
  <c r="D29" i="11"/>
  <c r="D5" i="11" s="1"/>
  <c r="D36" i="11"/>
  <c r="D12" i="11" s="1"/>
  <c r="D34" i="11"/>
  <c r="E37" i="11"/>
  <c r="E36" i="11"/>
  <c r="E28" i="11"/>
  <c r="E4" i="11" s="1"/>
  <c r="E4" i="13"/>
  <c r="K47" i="5"/>
  <c r="C4" i="13" s="1"/>
  <c r="O7" i="5"/>
  <c r="G4" i="13" s="1"/>
  <c r="G11" i="11" l="1"/>
  <c r="F8" i="11"/>
  <c r="F22" i="11"/>
  <c r="C5" i="11"/>
  <c r="E13" i="11"/>
  <c r="F17" i="11"/>
  <c r="D17" i="11"/>
  <c r="C17" i="11"/>
  <c r="H9" i="11"/>
  <c r="G4" i="11"/>
  <c r="H16" i="11"/>
  <c r="I8" i="11"/>
  <c r="E8" i="11"/>
  <c r="D10" i="11"/>
  <c r="E22" i="11"/>
  <c r="D18" i="11"/>
  <c r="C22" i="11"/>
  <c r="F12" i="11"/>
  <c r="D23" i="11"/>
  <c r="C10" i="11"/>
  <c r="G16" i="11"/>
  <c r="H12" i="11"/>
  <c r="F13" i="11"/>
  <c r="I12" i="11"/>
  <c r="D8" i="11"/>
  <c r="E8" i="13"/>
  <c r="G8" i="13" s="1"/>
  <c r="G17" i="11"/>
  <c r="H23" i="11"/>
  <c r="F5" i="11"/>
  <c r="I11" i="11"/>
  <c r="D11" i="11"/>
  <c r="C12" i="11"/>
  <c r="G10" i="11"/>
  <c r="E10" i="11"/>
  <c r="D24" i="11"/>
  <c r="H5" i="11"/>
  <c r="E16" i="11"/>
  <c r="D9" i="11"/>
  <c r="C24" i="11"/>
  <c r="G12" i="11"/>
  <c r="H17" i="11"/>
  <c r="F9" i="11"/>
  <c r="I13" i="11"/>
  <c r="E12" i="11"/>
  <c r="C16" i="11"/>
  <c r="G9" i="11"/>
  <c r="H13" i="11"/>
  <c r="E11" i="11"/>
  <c r="D16" i="11"/>
  <c r="C18" i="11"/>
  <c r="H10" i="11"/>
  <c r="F11" i="11"/>
  <c r="E5" i="11"/>
  <c r="C9" i="11"/>
  <c r="G5" i="11"/>
  <c r="H18" i="11"/>
  <c r="F24" i="11"/>
  <c r="E17" i="11"/>
  <c r="G23" i="11"/>
  <c r="H8" i="11"/>
  <c r="F23" i="11"/>
  <c r="F16" i="11"/>
  <c r="D13" i="11"/>
  <c r="C11" i="11"/>
  <c r="G8" i="11"/>
  <c r="H22" i="11"/>
  <c r="E9" i="11"/>
  <c r="C13" i="11"/>
  <c r="G22" i="11"/>
  <c r="F18" i="11"/>
  <c r="E24" i="11"/>
  <c r="D4" i="11"/>
  <c r="C4" i="11"/>
  <c r="G13" i="11"/>
  <c r="H11" i="11"/>
  <c r="I23" i="11"/>
</calcChain>
</file>

<file path=xl/comments1.xml><?xml version="1.0" encoding="utf-8"?>
<comments xmlns="http://schemas.openxmlformats.org/spreadsheetml/2006/main">
  <authors>
    <author/>
  </authors>
  <commentList>
    <comment ref="N2" authorId="0" shapeId="0">
      <text>
        <r>
          <rPr>
            <sz val="11"/>
            <color rgb="FF000000"/>
            <rFont val="Calibri"/>
            <scheme val="minor"/>
          </rPr>
          <t>======
ID#AAAA4S42SGE
Danielle Miron    (2023-08-18 13:05:37)
Revisar essas fórmulas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Ap7FUyZ0UXq0eSArbCrRCPVRaSg=="/>
    </ext>
  </extLst>
</comments>
</file>

<file path=xl/comments2.xml><?xml version="1.0" encoding="utf-8"?>
<comments xmlns="http://schemas.openxmlformats.org/spreadsheetml/2006/main">
  <authors>
    <author/>
  </authors>
  <commentList>
    <comment ref="C30" authorId="0" shapeId="0">
      <text>
        <r>
          <rPr>
            <sz val="11"/>
            <color rgb="FF000000"/>
            <rFont val="Calibri"/>
            <scheme val="minor"/>
          </rPr>
          <t>======
ID#AAAA4S42SGI
Danielle Miron    (2023-03-14 18:51:03)
As faixas rotativas já estão atualizadas no Simulador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KpIOHRK9kQkOBh4uwiFVxzFztew=="/>
    </ext>
  </extLst>
</comments>
</file>

<file path=xl/sharedStrings.xml><?xml version="1.0" encoding="utf-8"?>
<sst xmlns="http://schemas.openxmlformats.org/spreadsheetml/2006/main" count="2117" uniqueCount="241">
  <si>
    <t xml:space="preserve"> </t>
  </si>
  <si>
    <t>mk</t>
  </si>
  <si>
    <t>Resumo</t>
  </si>
  <si>
    <t>Valor Tabela</t>
  </si>
  <si>
    <t>Valor Negociado</t>
  </si>
  <si>
    <t>Total Inserções</t>
  </si>
  <si>
    <t>Total Impactos / visualizações</t>
  </si>
  <si>
    <t>CPM</t>
  </si>
  <si>
    <t>Programa</t>
  </si>
  <si>
    <t>Dia</t>
  </si>
  <si>
    <t>Hora</t>
  </si>
  <si>
    <t>TABELA 5''</t>
  </si>
  <si>
    <t>TABELA 15''</t>
  </si>
  <si>
    <t>TABELA 30"</t>
  </si>
  <si>
    <t>TABELA 45"</t>
  </si>
  <si>
    <t>TABELA 60"</t>
  </si>
  <si>
    <t>Desconto (%)</t>
  </si>
  <si>
    <t>Audiência (%)</t>
  </si>
  <si>
    <t>Share (%)</t>
  </si>
  <si>
    <t>Telespectador</t>
  </si>
  <si>
    <t>C P M</t>
  </si>
  <si>
    <t>REF</t>
  </si>
  <si>
    <t>NEGOCIADO UNITARIO</t>
  </si>
  <si>
    <t>VISUALIZAÇÕES</t>
  </si>
  <si>
    <t>Segunda a Sexta</t>
  </si>
  <si>
    <t>NÃO EXISTE PESQUISA DE AUDIÊNCIA ESTADUAL. 
JÁ OS IMPACTOS PODEM SER SOMADOS.
TELESPECTADORES CORRESPONDEM A SOMA DAS PRAÇAS.</t>
  </si>
  <si>
    <t>Sábado</t>
  </si>
  <si>
    <t>Domingo</t>
  </si>
  <si>
    <t>*</t>
  </si>
  <si>
    <t/>
  </si>
  <si>
    <t>MÉDIA DE DESCONTO</t>
  </si>
  <si>
    <t>ATENÇÃO: Ver Mais Estado não veicula em FLO</t>
  </si>
  <si>
    <t>Instituto MAPA - 2023</t>
  </si>
  <si>
    <t>Telespectadores: audiência somada de todas as praças.</t>
  </si>
  <si>
    <t xml:space="preserve">Legenda: </t>
  </si>
  <si>
    <t>Tabela Out/2022</t>
  </si>
  <si>
    <t>CONCATENAR</t>
  </si>
  <si>
    <t>FILIAL</t>
  </si>
  <si>
    <t>PROGRAMAÇÃO</t>
  </si>
  <si>
    <t>DIA</t>
  </si>
  <si>
    <t>Hoário</t>
  </si>
  <si>
    <t>POP. COBERTA</t>
  </si>
  <si>
    <t>TELESP. ATINGIDOS</t>
  </si>
  <si>
    <t>IND.CONV</t>
  </si>
  <si>
    <t>SC1_FPOLIS</t>
  </si>
  <si>
    <t>SC NO AR</t>
  </si>
  <si>
    <t>SEG-SEX</t>
  </si>
  <si>
    <t>06H30</t>
  </si>
  <si>
    <t>FALA BRASIL</t>
  </si>
  <si>
    <t>08H40</t>
  </si>
  <si>
    <t>HOJE EM DIA</t>
  </si>
  <si>
    <t>10H00</t>
  </si>
  <si>
    <t>BALANÇO GERAL SC</t>
  </si>
  <si>
    <t>11H50</t>
  </si>
  <si>
    <t>A HORA DA VENENOSA</t>
  </si>
  <si>
    <t>14H00</t>
  </si>
  <si>
    <t>NOVELA DA TARDE 1</t>
  </si>
  <si>
    <t>15H30</t>
  </si>
  <si>
    <t>CIDADE ALERTA NACIONAL</t>
  </si>
  <si>
    <t>16H30</t>
  </si>
  <si>
    <t>CIDADE ALERTA SC</t>
  </si>
  <si>
    <t>18H00</t>
  </si>
  <si>
    <t>ND NOTÍCIAS</t>
  </si>
  <si>
    <t>19H00</t>
  </si>
  <si>
    <t>JORNAL DA RECORD</t>
  </si>
  <si>
    <t>19H45</t>
  </si>
  <si>
    <t>NOVELA 3</t>
  </si>
  <si>
    <t>21H00</t>
  </si>
  <si>
    <t>NOVELA 22HS</t>
  </si>
  <si>
    <t>21H45</t>
  </si>
  <si>
    <t>REALITY SHOW 1</t>
  </si>
  <si>
    <t>22H45</t>
  </si>
  <si>
    <t>REALITY SHOW 2 - A FAZENDA</t>
  </si>
  <si>
    <t>REALITY SHOW 3 - Quilos Mortais</t>
  </si>
  <si>
    <t>SEG-DOM</t>
  </si>
  <si>
    <t>SÉRIE PREMIUM</t>
  </si>
  <si>
    <t>23H45</t>
  </si>
  <si>
    <t>BRASIL CAMINHONEIRO</t>
  </si>
  <si>
    <t>SAB</t>
  </si>
  <si>
    <t>07H00</t>
  </si>
  <si>
    <t>FALA BRASIL - EDIÇÃO DE SÁBADO</t>
  </si>
  <si>
    <t>07H30</t>
  </si>
  <si>
    <t>BALANÇO GERAL SC - ED SÁBADO - ESTADUAL (1)</t>
  </si>
  <si>
    <t>12H00</t>
  </si>
  <si>
    <t>CLUBE DA BOLA</t>
  </si>
  <si>
    <t>13H30</t>
  </si>
  <si>
    <t>CINE AVENTURA</t>
  </si>
  <si>
    <t>15H00</t>
  </si>
  <si>
    <t>CIDADE ALERTA - EDIÇÃO DE SÁBADO 1</t>
  </si>
  <si>
    <t>17H00</t>
  </si>
  <si>
    <t>JORNAL DA RECORD - EDIÇÃO DE SÁBADO</t>
  </si>
  <si>
    <t xml:space="preserve">NOVELA 3 - MELHORES MOMENTOS </t>
  </si>
  <si>
    <t xml:space="preserve">SUPER TELA </t>
  </si>
  <si>
    <t>22H30</t>
  </si>
  <si>
    <t>SÉRIE DE SÁBADO</t>
  </si>
  <si>
    <t>SÁB</t>
  </si>
  <si>
    <t>00H00</t>
  </si>
  <si>
    <t>AGRO SAÚDE E COOPERAÇÃO</t>
  </si>
  <si>
    <t>DOM</t>
  </si>
  <si>
    <t>09H00</t>
  </si>
  <si>
    <t>CINE MAIOR</t>
  </si>
  <si>
    <t>HORA DO FARO</t>
  </si>
  <si>
    <t>15H45</t>
  </si>
  <si>
    <t>REALITY SHOW 4</t>
  </si>
  <si>
    <t>DOMINGO ESPETACULAR</t>
  </si>
  <si>
    <t>CÂMERA RECORD</t>
  </si>
  <si>
    <t>SERIE DE DOMINGO</t>
  </si>
  <si>
    <t>23H46</t>
  </si>
  <si>
    <t>ABERTURA / 12H00</t>
  </si>
  <si>
    <t>12H00 / 18H00</t>
  </si>
  <si>
    <t>18H00 / ENCERRAMENTO</t>
  </si>
  <si>
    <t>ABERTURA / ENCERRAMENTO</t>
  </si>
  <si>
    <t>SC2_ITAJAI</t>
  </si>
  <si>
    <t>VER MAIS</t>
  </si>
  <si>
    <t>13H20</t>
  </si>
  <si>
    <t>SC3_CRICIÚMA</t>
  </si>
  <si>
    <t>SC4_JOINVILLE</t>
  </si>
  <si>
    <t>TRIBUNA DO POVO</t>
  </si>
  <si>
    <t>SC5_BLUMENAU</t>
  </si>
  <si>
    <t>SC6_OESTE</t>
  </si>
  <si>
    <t>OESTE RURAL</t>
  </si>
  <si>
    <t>09H30</t>
  </si>
  <si>
    <t>CASA MAIS</t>
  </si>
  <si>
    <t>SCE_ESTADO</t>
  </si>
  <si>
    <t>Sexo (%)</t>
  </si>
  <si>
    <t>Faixa etária (%)</t>
  </si>
  <si>
    <t>Escolaridade</t>
  </si>
  <si>
    <t>Classe social (%)</t>
  </si>
  <si>
    <t>Programação</t>
  </si>
  <si>
    <t>HH</t>
  </si>
  <si>
    <t>MM</t>
  </si>
  <si>
    <t>16 menos</t>
  </si>
  <si>
    <t>16-24</t>
  </si>
  <si>
    <t>25-34</t>
  </si>
  <si>
    <t>35-44</t>
  </si>
  <si>
    <t>45-54</t>
  </si>
  <si>
    <t>55 +</t>
  </si>
  <si>
    <t>Fundamental</t>
  </si>
  <si>
    <t>Médio</t>
  </si>
  <si>
    <t>Superior</t>
  </si>
  <si>
    <t>AB</t>
  </si>
  <si>
    <t>C</t>
  </si>
  <si>
    <t>DE</t>
  </si>
  <si>
    <t>EXEMPLO 2</t>
  </si>
  <si>
    <t>REALITY SHOW 2</t>
  </si>
  <si>
    <t>REALITY SHOW 3</t>
  </si>
  <si>
    <t>EXEMPLO</t>
  </si>
  <si>
    <t>- 16</t>
  </si>
  <si>
    <t>FPOLIS</t>
  </si>
  <si>
    <t>ITAJAI</t>
  </si>
  <si>
    <t>CRICIUMA</t>
  </si>
  <si>
    <t>JOINVILLE</t>
  </si>
  <si>
    <t>BLUMENAU</t>
  </si>
  <si>
    <t>OESTE</t>
  </si>
  <si>
    <t>ESTADO</t>
  </si>
  <si>
    <t>SEXO</t>
  </si>
  <si>
    <t>HOMEM</t>
  </si>
  <si>
    <t>MULHER</t>
  </si>
  <si>
    <t>Classe Social</t>
  </si>
  <si>
    <t>ARRUMAR FOÓRMULAS DE SOMA AO INCLUIR PROGRAMA NA ABA "BASE _DADOS_MAPA"</t>
  </si>
  <si>
    <t>MÍDIA DO PROJETO</t>
  </si>
  <si>
    <t>IMPACTOS</t>
  </si>
  <si>
    <t>Veículo</t>
  </si>
  <si>
    <t>Praça</t>
  </si>
  <si>
    <t>Formato</t>
  </si>
  <si>
    <t>Aproveitamento</t>
  </si>
  <si>
    <t>Determinação</t>
  </si>
  <si>
    <t>Inserções</t>
  </si>
  <si>
    <t>Tabela</t>
  </si>
  <si>
    <t>Total</t>
  </si>
  <si>
    <t>Desconto</t>
  </si>
  <si>
    <t>Total Negociado</t>
  </si>
  <si>
    <t>Impactos</t>
  </si>
  <si>
    <t>Total de Impactos</t>
  </si>
  <si>
    <t>NDTV</t>
  </si>
  <si>
    <t>TRANSMISSÃO</t>
  </si>
  <si>
    <t>Estado</t>
  </si>
  <si>
    <t>Comercial exclusivo</t>
  </si>
  <si>
    <t>30"</t>
  </si>
  <si>
    <t>Total de Mídia</t>
  </si>
  <si>
    <t>Custo Por Mil</t>
  </si>
  <si>
    <t>Resumo da Valoração</t>
  </si>
  <si>
    <t>Total em Mídia</t>
  </si>
  <si>
    <t>Total em Personalização</t>
  </si>
  <si>
    <t>Custo de Produção</t>
  </si>
  <si>
    <t>Custo de Produção - Cota</t>
  </si>
  <si>
    <t>Investimento por Cota</t>
  </si>
  <si>
    <t>Investimento Mensal</t>
  </si>
  <si>
    <t>Rentabilidade</t>
  </si>
  <si>
    <t>Projetos Cotizados</t>
  </si>
  <si>
    <t>Projetos Customizados</t>
  </si>
  <si>
    <t>Conversões para Projetos</t>
  </si>
  <si>
    <t>Vinhetas (VH)</t>
  </si>
  <si>
    <t>Faixa Rotativa (RT)</t>
  </si>
  <si>
    <t>Comercia Pago (C0) - Chamada em Projetos</t>
  </si>
  <si>
    <t>Branded</t>
  </si>
  <si>
    <t>Cache</t>
  </si>
  <si>
    <t>Negociado * 0,20</t>
  </si>
  <si>
    <t>CM/COL</t>
  </si>
  <si>
    <t>R$ 90,45</t>
  </si>
  <si>
    <t>Insert de vídeo</t>
  </si>
  <si>
    <t>RESUMO</t>
  </si>
  <si>
    <t>TOTAL DE INSERÇÃO</t>
  </si>
  <si>
    <t>DESCONTO</t>
  </si>
  <si>
    <t>VALOR TOTAL TABELA</t>
  </si>
  <si>
    <t>VALOR TOTAL NEGOCIADO</t>
  </si>
  <si>
    <t>TOTAL DE IMPACTOS / VISUALIZAÇÕES</t>
  </si>
  <si>
    <t>MÉDIA CPM</t>
  </si>
  <si>
    <t>FLORIANÓPOLIS</t>
  </si>
  <si>
    <t>ITAJAÍ</t>
  </si>
  <si>
    <t>CRICIÚMA</t>
  </si>
  <si>
    <t>OESTE (CHAPECÓ)</t>
  </si>
  <si>
    <t>TOTAL</t>
  </si>
  <si>
    <t>Não utilizar estes índices indivualmente. Apenas para análise estado.</t>
  </si>
  <si>
    <t>DESCRITIVO DO PROJETO</t>
  </si>
  <si>
    <t>Modelo de Planilha de Para Desenvolvimento de Ações Comerciais</t>
  </si>
  <si>
    <t>AÇÕES ESPECIAIS CANTA+</t>
  </si>
  <si>
    <t>As ideias abaixo são sugestões e deverão ser consultadas e aprovadas com A PRODUÇÃO da emissora.</t>
  </si>
  <si>
    <t>Custos de produção e cachês de externa serão orçados e propostos ao anunciante após a definição do projeto.</t>
  </si>
  <si>
    <t xml:space="preserve">OPÇÃO 1 - Degustação </t>
  </si>
  <si>
    <t>Ideia:</t>
  </si>
  <si>
    <t>Apresentador, participantes ou reporteres especiais</t>
  </si>
  <si>
    <t>Programa:</t>
  </si>
  <si>
    <t>CANTA+</t>
  </si>
  <si>
    <t>Formato:</t>
  </si>
  <si>
    <t>AÇÃO INTEGRADA 120"</t>
  </si>
  <si>
    <t xml:space="preserve">Descritivo: </t>
  </si>
  <si>
    <t>O "influenciador" recebe o produto durante a gravação dos episódios (seletivas e imersão) e degusta, o produto será integrado ao contexto e roteiro do programa</t>
  </si>
  <si>
    <t>Mídia:</t>
  </si>
  <si>
    <t>Produção:</t>
  </si>
  <si>
    <t>Cache:</t>
  </si>
  <si>
    <t>Investimento Total:</t>
  </si>
  <si>
    <t>Observação:</t>
  </si>
  <si>
    <t>Influenciadores Liberados: Helton, Mancha</t>
  </si>
  <si>
    <t>Vinhetas de Boco</t>
  </si>
  <si>
    <t>5"</t>
  </si>
  <si>
    <t xml:space="preserve"> ------</t>
  </si>
  <si>
    <t>EXTRA</t>
  </si>
  <si>
    <t>60"</t>
  </si>
  <si>
    <t>Merchandising Exclusivo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</si>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</sst>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&quot;R$&quot;\ #,##0.00"/>
    <numFmt numFmtId="165" formatCode="#,##0;[Red]#,##0"/>
    <numFmt numFmtId="166" formatCode="#,##0.000;[Red]#,##0.000"/>
    <numFmt numFmtId="167" formatCode="#,##0.0"/>
    <numFmt numFmtId="168" formatCode="_-&quot;R$&quot;\ * #,##0.000_-;\-&quot;R$&quot;\ * #,##0.000_-;_-&quot;R$&quot;\ * &quot;-&quot;??_-;_-@"/>
    <numFmt numFmtId="169" formatCode="0.0%"/>
    <numFmt numFmtId="170" formatCode="#,##0.000"/>
    <numFmt numFmtId="171" formatCode="0.000"/>
    <numFmt numFmtId="172" formatCode="_-* #,##0_-;\-* #,##0_-;_-* &quot;-&quot;??_-;_-@"/>
    <numFmt numFmtId="173" formatCode="_-&quot;R$&quot;\ * #,##0.000_-;\-&quot;R$&quot;\ * #,##0.000_-;_-&quot;R$&quot;\ * &quot;-&quot;???_-;_-@"/>
    <numFmt numFmtId="174" formatCode="_-&quot;R$&quot;\ * #,##0.00_-;\-&quot;R$&quot;\ * #,##0.00_-;_-&quot;R$&quot;\ * &quot;-&quot;??_-;_-@"/>
    <numFmt numFmtId="175" formatCode="_-&quot;R$&quot;\ * #,##0_-;\-&quot;R$&quot;\ * #,##0_-;_-&quot;R$&quot;\ * &quot;-&quot;??_-;_-@"/>
    <numFmt numFmtId="176" formatCode="0.0"/>
    <numFmt numFmtId="177" formatCode="&quot;R$&quot;\ #,##0"/>
    <numFmt numFmtId="178" formatCode="_-* #,##0.000_-;\-* #,##0.000_-;_-* &quot;-&quot;??_-;_-@"/>
    <numFmt numFmtId="179" formatCode="#,##0.00_ ;\-#,##0.00\ "/>
    <numFmt numFmtId="180" formatCode="#,##0_ ;\-#,##0\ "/>
    <numFmt numFmtId="181" formatCode="_-* #,##0_-;\-* #,##0_-;_-* &quot;-&quot;??_-;_-@_-"/>
  </numFmts>
  <fonts count="51">
    <font>
      <sz val="11"/>
      <color rgb="FF000000"/>
      <name val="Calibri"/>
      <scheme val="minor"/>
    </font>
    <font>
      <u/>
      <sz val="11"/>
      <color rgb="FF0000FF"/>
      <name val="Calibri"/>
    </font>
    <font>
      <sz val="11"/>
      <color theme="1"/>
      <name val="Calibri"/>
    </font>
    <font>
      <sz val="11"/>
      <color rgb="FF000000"/>
      <name val="Calibri"/>
    </font>
    <font>
      <b/>
      <sz val="10"/>
      <color rgb="FFFFFFFF"/>
      <name val="Calibri"/>
    </font>
    <font>
      <sz val="11"/>
      <name val="Calibri"/>
    </font>
    <font>
      <b/>
      <sz val="12"/>
      <color rgb="FFFFFFFF"/>
      <name val="Calibri"/>
    </font>
    <font>
      <sz val="8"/>
      <color rgb="FF000000"/>
      <name val="Calibri"/>
    </font>
    <font>
      <b/>
      <sz val="10"/>
      <color rgb="FF000000"/>
      <name val="Calibri"/>
    </font>
    <font>
      <b/>
      <sz val="10"/>
      <color theme="1"/>
      <name val="Calibri"/>
    </font>
    <font>
      <sz val="10"/>
      <color rgb="FF000000"/>
      <name val="Calibri"/>
    </font>
    <font>
      <sz val="10"/>
      <color rgb="FF000000"/>
      <name val="Arial"/>
    </font>
    <font>
      <b/>
      <sz val="11"/>
      <color rgb="FF000000"/>
      <name val="Calibri"/>
    </font>
    <font>
      <sz val="10"/>
      <color theme="1"/>
      <name val="Calibri"/>
    </font>
    <font>
      <sz val="11"/>
      <color rgb="FFFFFFFF"/>
      <name val="Calibri"/>
    </font>
    <font>
      <sz val="11"/>
      <color rgb="FF00B0F0"/>
      <name val="Calibri"/>
    </font>
    <font>
      <b/>
      <sz val="9"/>
      <color rgb="FFFFFFFF"/>
      <name val="Calibri"/>
    </font>
    <font>
      <sz val="9"/>
      <color rgb="FF00B0F0"/>
      <name val="Calibri"/>
    </font>
    <font>
      <sz val="9"/>
      <color rgb="FFFFFFFF"/>
      <name val="Calibri"/>
    </font>
    <font>
      <b/>
      <sz val="8"/>
      <color rgb="FFFFFFFF"/>
      <name val="Trebuchet MS"/>
    </font>
    <font>
      <sz val="11"/>
      <color theme="1"/>
      <name val="Calibri"/>
    </font>
    <font>
      <sz val="11"/>
      <color theme="0"/>
      <name val="Calibri"/>
    </font>
    <font>
      <b/>
      <sz val="11"/>
      <color rgb="FFFFFFFF"/>
      <name val="Calibri"/>
    </font>
    <font>
      <sz val="11"/>
      <color rgb="FF000000"/>
      <name val="Arial"/>
    </font>
    <font>
      <sz val="10"/>
      <color rgb="FFFFFFFF"/>
      <name val="Calibri"/>
    </font>
    <font>
      <sz val="10"/>
      <color rgb="FF00B0F0"/>
      <name val="Calibri"/>
    </font>
    <font>
      <u/>
      <sz val="11"/>
      <color theme="10"/>
      <name val="Calibri"/>
    </font>
    <font>
      <b/>
      <sz val="11"/>
      <color theme="0"/>
      <name val="Calibri"/>
    </font>
    <font>
      <b/>
      <sz val="10"/>
      <color theme="0"/>
      <name val="Calibri"/>
    </font>
    <font>
      <sz val="10"/>
      <color theme="0"/>
      <name val="Calibri"/>
    </font>
    <font>
      <b/>
      <sz val="11"/>
      <color theme="1"/>
      <name val="Calibri"/>
    </font>
    <font>
      <b/>
      <sz val="12"/>
      <color rgb="FFFFFFFF"/>
      <name val="Century Gothic"/>
    </font>
    <font>
      <b/>
      <sz val="11"/>
      <color rgb="FF3F3151"/>
      <name val="Century Gothic"/>
    </font>
    <font>
      <b/>
      <sz val="10"/>
      <color rgb="FFFFFFFF"/>
      <name val="Century Gothic"/>
    </font>
    <font>
      <b/>
      <sz val="10"/>
      <color rgb="FF3F3151"/>
      <name val="Century Gothic"/>
    </font>
    <font>
      <sz val="9"/>
      <color rgb="FF000000"/>
      <name val="Calibri"/>
    </font>
    <font>
      <b/>
      <sz val="8"/>
      <color rgb="FFFFFFFF"/>
      <name val="Century Gothic"/>
    </font>
    <font>
      <b/>
      <sz val="9"/>
      <color rgb="FF000000"/>
      <name val="Calibri"/>
    </font>
    <font>
      <b/>
      <sz val="8"/>
      <color theme="1"/>
      <name val="Calibri"/>
    </font>
    <font>
      <sz val="8"/>
      <color theme="1"/>
      <name val="Calibri"/>
    </font>
    <font>
      <sz val="11"/>
      <color rgb="FFFF0000"/>
      <name val="Calibri"/>
    </font>
    <font>
      <b/>
      <sz val="22"/>
      <color theme="0"/>
      <name val="Century Gothic"/>
    </font>
    <font>
      <sz val="11"/>
      <color theme="1"/>
      <name val="Century Gothic"/>
    </font>
    <font>
      <b/>
      <sz val="11"/>
      <color theme="0"/>
      <name val="Century Gothic"/>
    </font>
    <font>
      <b/>
      <sz val="10"/>
      <color theme="0"/>
      <name val="Century Gothic"/>
    </font>
    <font>
      <b/>
      <i/>
      <sz val="11"/>
      <color theme="0"/>
      <name val="Century Gothic"/>
    </font>
    <font>
      <b/>
      <i/>
      <sz val="12"/>
      <color theme="1"/>
      <name val="Century Gothic"/>
    </font>
    <font>
      <sz val="12"/>
      <color theme="1"/>
      <name val="Calibri"/>
    </font>
    <font>
      <i/>
      <sz val="12"/>
      <color theme="1"/>
      <name val="Century Gothic"/>
    </font>
    <font>
      <sz val="11"/>
      <color rgb="FF000000"/>
      <name val="Calibri"/>
      <scheme val="minor"/>
    </font>
    <font>
      <sz val="11"/>
      <color rgb="FF00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F3151"/>
        <bgColor rgb="FF3F3151"/>
      </patternFill>
    </fill>
    <fill>
      <patternFill patternType="solid">
        <fgColor rgb="FF2A2034"/>
        <bgColor rgb="FF2A2034"/>
      </patternFill>
    </fill>
    <fill>
      <patternFill patternType="solid">
        <fgColor rgb="FFF2F2F2"/>
        <bgColor rgb="FFF2F2F2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DAEEF3"/>
        <bgColor rgb="FFDAEEF3"/>
      </patternFill>
    </fill>
    <fill>
      <patternFill patternType="solid">
        <fgColor theme="1"/>
        <bgColor theme="1"/>
      </patternFill>
    </fill>
    <fill>
      <patternFill patternType="solid">
        <fgColor rgb="FFFABF8F"/>
        <bgColor rgb="FFFABF8F"/>
      </patternFill>
    </fill>
    <fill>
      <patternFill patternType="solid">
        <fgColor theme="0"/>
        <bgColor theme="0"/>
      </patternFill>
    </fill>
    <fill>
      <patternFill patternType="solid">
        <fgColor rgb="FFB6DDE8"/>
        <bgColor rgb="FFB6DDE8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E5B8B7"/>
        <bgColor rgb="FFE5B8B7"/>
      </patternFill>
    </fill>
    <fill>
      <patternFill patternType="solid">
        <fgColor rgb="FF92CDDC"/>
        <bgColor rgb="FF92CDDC"/>
      </patternFill>
    </fill>
    <fill>
      <patternFill patternType="solid">
        <fgColor rgb="FF003399"/>
        <bgColor rgb="FF003399"/>
      </patternFill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5F497A"/>
        <bgColor rgb="FF5F497A"/>
      </patternFill>
    </fill>
  </fills>
  <borders count="118">
    <border>
      <left/>
      <right/>
      <top/>
      <bottom/>
      <diagonal/>
    </border>
    <border>
      <left/>
      <right/>
      <top/>
      <bottom/>
      <diagonal/>
    </border>
    <border>
      <left style="medium">
        <color rgb="FF2A2034"/>
      </left>
      <right/>
      <top style="medium">
        <color rgb="FF2A2034"/>
      </top>
      <bottom/>
      <diagonal/>
    </border>
    <border>
      <left/>
      <right/>
      <top style="medium">
        <color rgb="FF2A2034"/>
      </top>
      <bottom/>
      <diagonal/>
    </border>
    <border>
      <left/>
      <right style="thin">
        <color rgb="FFFFFFFF"/>
      </right>
      <top style="medium">
        <color rgb="FF2A2034"/>
      </top>
      <bottom/>
      <diagonal/>
    </border>
    <border>
      <left style="thin">
        <color rgb="FFFFFFFF"/>
      </left>
      <right/>
      <top style="medium">
        <color rgb="FF2A2034"/>
      </top>
      <bottom style="thin">
        <color rgb="FFF2F2F2"/>
      </bottom>
      <diagonal/>
    </border>
    <border>
      <left/>
      <right style="medium">
        <color rgb="FF2A2034"/>
      </right>
      <top style="medium">
        <color rgb="FF2A2034"/>
      </top>
      <bottom style="thin">
        <color rgb="FFF2F2F2"/>
      </bottom>
      <diagonal/>
    </border>
    <border>
      <left style="medium">
        <color rgb="FF2A2034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/>
      <top style="thin">
        <color rgb="FFF2F2F2"/>
      </top>
      <bottom style="thin">
        <color rgb="FFF2F2F2"/>
      </bottom>
      <diagonal/>
    </border>
    <border>
      <left/>
      <right/>
      <top/>
      <bottom/>
      <diagonal/>
    </border>
    <border>
      <left/>
      <right style="thin">
        <color rgb="FFF2F2F2"/>
      </right>
      <top/>
      <bottom/>
      <diagonal/>
    </border>
    <border>
      <left style="thin">
        <color rgb="FFF2F2F2"/>
      </left>
      <right style="thin">
        <color rgb="FFF2F2F2"/>
      </right>
      <top/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/>
      <diagonal/>
    </border>
    <border>
      <left style="thin">
        <color rgb="FFF2F2F2"/>
      </left>
      <right style="medium">
        <color rgb="FF2A2034"/>
      </right>
      <top style="thin">
        <color rgb="FFF2F2F2"/>
      </top>
      <bottom/>
      <diagonal/>
    </border>
    <border>
      <left style="hair">
        <color rgb="FF3F3151"/>
      </left>
      <right/>
      <top/>
      <bottom/>
      <diagonal/>
    </border>
    <border>
      <left style="medium">
        <color rgb="FF2A2034"/>
      </left>
      <right style="thin">
        <color rgb="FFFFFFFF"/>
      </right>
      <top/>
      <bottom/>
      <diagonal/>
    </border>
    <border>
      <left style="thin">
        <color rgb="FFFFFFFF"/>
      </left>
      <right style="hair">
        <color rgb="FF3F3151"/>
      </right>
      <top/>
      <bottom/>
      <diagonal/>
    </border>
    <border>
      <left style="hair">
        <color rgb="FF3F3151"/>
      </left>
      <right style="hair">
        <color rgb="FF3F3151"/>
      </right>
      <top/>
      <bottom/>
      <diagonal/>
    </border>
    <border>
      <left style="hair">
        <color rgb="FF3F3151"/>
      </left>
      <right/>
      <top style="hair">
        <color rgb="FFF2F2F2"/>
      </top>
      <bottom/>
      <diagonal/>
    </border>
    <border>
      <left/>
      <right/>
      <top style="hair">
        <color rgb="FFF2F2F2"/>
      </top>
      <bottom/>
      <diagonal/>
    </border>
    <border>
      <left style="hair">
        <color rgb="FF3F3151"/>
      </left>
      <right style="medium">
        <color rgb="FF2A2034"/>
      </right>
      <top/>
      <bottom/>
      <diagonal/>
    </border>
    <border>
      <left style="medium">
        <color rgb="FF2A2034"/>
      </left>
      <right style="thin">
        <color rgb="FFFFFFFF"/>
      </right>
      <top/>
      <bottom/>
      <diagonal/>
    </border>
    <border>
      <left style="medium">
        <color rgb="FF2A2034"/>
      </left>
      <right style="thin">
        <color rgb="FFFFFFFF"/>
      </right>
      <top/>
      <bottom style="medium">
        <color rgb="FFFFFFFF"/>
      </bottom>
      <diagonal/>
    </border>
    <border>
      <left style="medium">
        <color rgb="FF2A2034"/>
      </left>
      <right style="thin">
        <color rgb="FFFFFFFF"/>
      </right>
      <top style="medium">
        <color rgb="FFFFFFFF"/>
      </top>
      <bottom/>
      <diagonal/>
    </border>
    <border>
      <left style="medium">
        <color rgb="FF2A2034"/>
      </left>
      <right style="medium">
        <color rgb="FFFFFFFF"/>
      </right>
      <top style="medium">
        <color rgb="FFFFFFFF"/>
      </top>
      <bottom/>
      <diagonal/>
    </border>
    <border>
      <left style="medium">
        <color rgb="FF2A2034"/>
      </left>
      <right style="medium">
        <color rgb="FFFFFFFF"/>
      </right>
      <top/>
      <bottom/>
      <diagonal/>
    </border>
    <border>
      <left style="medium">
        <color rgb="FF2A2034"/>
      </left>
      <right style="medium">
        <color rgb="FFFFFFFF"/>
      </right>
      <top style="thin">
        <color theme="0"/>
      </top>
      <bottom/>
      <diagonal/>
    </border>
    <border>
      <left style="medium">
        <color rgb="FF2A2034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 style="medium">
        <color rgb="FF2A2034"/>
      </right>
      <top style="medium">
        <color rgb="FFFFFFFF"/>
      </top>
      <bottom/>
      <diagonal/>
    </border>
    <border>
      <left/>
      <right style="medium">
        <color rgb="FF2A2034"/>
      </right>
      <top/>
      <bottom/>
      <diagonal/>
    </border>
    <border>
      <left style="medium">
        <color rgb="FF2A2034"/>
      </left>
      <right/>
      <top/>
      <bottom style="medium">
        <color rgb="FF2A2034"/>
      </bottom>
      <diagonal/>
    </border>
    <border>
      <left/>
      <right/>
      <top/>
      <bottom style="medium">
        <color rgb="FF2A2034"/>
      </bottom>
      <diagonal/>
    </border>
    <border>
      <left/>
      <right style="medium">
        <color rgb="FF2A2034"/>
      </right>
      <top/>
      <bottom style="medium">
        <color rgb="FF2A2034"/>
      </bottom>
      <diagonal/>
    </border>
    <border>
      <left/>
      <right/>
      <top style="medium">
        <color rgb="FFFFFFFF"/>
      </top>
      <bottom/>
      <diagonal/>
    </border>
    <border>
      <left style="medium">
        <color rgb="FF2A2034"/>
      </left>
      <right/>
      <top style="medium">
        <color rgb="FF2A2034"/>
      </top>
      <bottom/>
      <diagonal/>
    </border>
    <border>
      <left/>
      <right/>
      <top style="medium">
        <color rgb="FF2A2034"/>
      </top>
      <bottom/>
      <diagonal/>
    </border>
    <border>
      <left/>
      <right style="thin">
        <color rgb="FFFFFFFF"/>
      </right>
      <top style="medium">
        <color rgb="FF2A2034"/>
      </top>
      <bottom/>
      <diagonal/>
    </border>
    <border>
      <left/>
      <right/>
      <top style="medium">
        <color rgb="FF2A2034"/>
      </top>
      <bottom style="thin">
        <color rgb="FFF2F2F2"/>
      </bottom>
      <diagonal/>
    </border>
    <border>
      <left style="medium">
        <color rgb="FF2A2034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medium">
        <color rgb="FF2A2034"/>
      </left>
      <right style="medium">
        <color rgb="FFFFFFFF"/>
      </right>
      <top/>
      <bottom/>
      <diagonal/>
    </border>
    <border>
      <left/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/>
      <top style="medium">
        <color rgb="FF2A2034"/>
      </top>
      <bottom style="thin">
        <color rgb="FFF2F2F2"/>
      </bottom>
      <diagonal/>
    </border>
    <border>
      <left style="medium">
        <color rgb="FF2A2034"/>
      </left>
      <right/>
      <top style="medium">
        <color rgb="FFFFFFFF"/>
      </top>
      <bottom/>
      <diagonal/>
    </border>
    <border>
      <left style="medium">
        <color rgb="FF2A2034"/>
      </left>
      <right/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000000"/>
      </top>
      <bottom/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rgb="FFFFFFFF"/>
      </left>
      <right style="thin">
        <color rgb="FFFFFFFF"/>
      </right>
      <top style="medium">
        <color rgb="FF000000"/>
      </top>
      <bottom/>
      <diagonal/>
    </border>
    <border>
      <left style="thin">
        <color rgb="FFFFFFFF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medium">
        <color rgb="FF003399"/>
      </left>
      <right/>
      <top style="medium">
        <color rgb="FF003399"/>
      </top>
      <bottom/>
      <diagonal/>
    </border>
    <border>
      <left/>
      <right/>
      <top style="medium">
        <color rgb="FF003399"/>
      </top>
      <bottom/>
      <diagonal/>
    </border>
    <border>
      <left style="thin">
        <color rgb="FFFFFFFF"/>
      </left>
      <right style="thin">
        <color rgb="FFFFFFFF"/>
      </right>
      <top style="medium">
        <color rgb="FF000000"/>
      </top>
      <bottom style="thin">
        <color rgb="FFFFFFFF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medium">
        <color rgb="FF595959"/>
      </left>
      <right/>
      <top style="medium">
        <color rgb="FF595959"/>
      </top>
      <bottom style="medium">
        <color rgb="FF595959"/>
      </bottom>
      <diagonal/>
    </border>
    <border>
      <left/>
      <right/>
      <top style="medium">
        <color rgb="FF595959"/>
      </top>
      <bottom style="medium">
        <color rgb="FF595959"/>
      </bottom>
      <diagonal/>
    </border>
    <border>
      <left/>
      <right style="medium">
        <color rgb="FF595959"/>
      </right>
      <top style="medium">
        <color rgb="FF595959"/>
      </top>
      <bottom style="medium">
        <color rgb="FF595959"/>
      </bottom>
      <diagonal/>
    </border>
    <border>
      <left style="medium">
        <color rgb="FF595959"/>
      </left>
      <right/>
      <top style="medium">
        <color rgb="FF595959"/>
      </top>
      <bottom/>
      <diagonal/>
    </border>
    <border>
      <left/>
      <right/>
      <top style="medium">
        <color rgb="FF595959"/>
      </top>
      <bottom/>
      <diagonal/>
    </border>
    <border>
      <left/>
      <right style="medium">
        <color rgb="FF595959"/>
      </right>
      <top style="medium">
        <color rgb="FF595959"/>
      </top>
      <bottom/>
      <diagonal/>
    </border>
    <border>
      <left style="medium">
        <color rgb="FF595959"/>
      </left>
      <right/>
      <top/>
      <bottom style="medium">
        <color rgb="FF595959"/>
      </bottom>
      <diagonal/>
    </border>
    <border>
      <left/>
      <right/>
      <top/>
      <bottom style="medium">
        <color rgb="FF595959"/>
      </bottom>
      <diagonal/>
    </border>
    <border>
      <left/>
      <right style="medium">
        <color rgb="FF595959"/>
      </right>
      <top/>
      <bottom style="medium">
        <color rgb="FF595959"/>
      </bottom>
      <diagonal/>
    </border>
    <border>
      <left style="medium">
        <color rgb="FF595959"/>
      </left>
      <right/>
      <top style="medium">
        <color rgb="FF595959"/>
      </top>
      <bottom style="thin">
        <color rgb="FF595959"/>
      </bottom>
      <diagonal/>
    </border>
    <border>
      <left/>
      <right style="medium">
        <color rgb="FF595959"/>
      </right>
      <top style="medium">
        <color rgb="FF595959"/>
      </top>
      <bottom style="thin">
        <color rgb="FF595959"/>
      </bottom>
      <diagonal/>
    </border>
    <border>
      <left/>
      <right/>
      <top style="medium">
        <color rgb="FF595959"/>
      </top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 style="thin">
        <color rgb="FF595959"/>
      </bottom>
      <diagonal/>
    </border>
    <border>
      <left/>
      <right style="medium">
        <color rgb="FF595959"/>
      </right>
      <top style="thin">
        <color rgb="FF595959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/>
      <diagonal/>
    </border>
    <border>
      <left/>
      <right style="medium">
        <color rgb="FF595959"/>
      </right>
      <top style="thin">
        <color rgb="FF595959"/>
      </top>
      <bottom/>
      <diagonal/>
    </border>
    <border>
      <left/>
      <right/>
      <top style="thin">
        <color rgb="FF595959"/>
      </top>
      <bottom/>
      <diagonal/>
    </border>
    <border>
      <left style="medium">
        <color rgb="FF595959"/>
      </left>
      <right/>
      <top/>
      <bottom/>
      <diagonal/>
    </border>
    <border>
      <left/>
      <right style="medium">
        <color rgb="FF595959"/>
      </right>
      <top/>
      <bottom/>
      <diagonal/>
    </border>
    <border>
      <left style="medium">
        <color rgb="FF595959"/>
      </left>
      <right/>
      <top/>
      <bottom style="thin">
        <color rgb="FF595959"/>
      </bottom>
      <diagonal/>
    </border>
    <border>
      <left/>
      <right style="medium">
        <color rgb="FF595959"/>
      </right>
      <top/>
      <bottom style="thin">
        <color rgb="FF595959"/>
      </bottom>
      <diagonal/>
    </border>
    <border>
      <left/>
      <right/>
      <top/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 style="thin">
        <color rgb="FF595959"/>
      </bottom>
      <diagonal/>
    </border>
    <border>
      <left/>
      <right style="medium">
        <color rgb="FF595959"/>
      </right>
      <top style="thin">
        <color rgb="FF595959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 style="medium">
        <color rgb="FF595959"/>
      </bottom>
      <diagonal/>
    </border>
    <border>
      <left/>
      <right style="medium">
        <color rgb="FF595959"/>
      </right>
      <top style="thin">
        <color rgb="FF595959"/>
      </top>
      <bottom style="medium">
        <color rgb="FF595959"/>
      </bottom>
      <diagonal/>
    </border>
    <border>
      <left/>
      <right/>
      <top style="thin">
        <color rgb="FF595959"/>
      </top>
      <bottom style="medium">
        <color rgb="FF595959"/>
      </bottom>
      <diagonal/>
    </border>
  </borders>
  <cellStyleXfs count="2">
    <xf numFmtId="0" fontId="0" fillId="0" borderId="0"/>
    <xf numFmtId="43" fontId="49" fillId="0" borderId="0" applyFont="0" applyFill="0" applyBorder="0" applyAlignment="0" applyProtection="0"/>
  </cellStyleXfs>
  <cellXfs count="346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4" xfId="0" applyFont="1" applyFill="1" applyBorder="1"/>
    <xf numFmtId="0" fontId="3" fillId="3" borderId="7" xfId="0" applyFont="1" applyFill="1" applyBorder="1"/>
    <xf numFmtId="0" fontId="3" fillId="3" borderId="1" xfId="0" applyFont="1" applyFill="1" applyBorder="1"/>
    <xf numFmtId="0" fontId="3" fillId="3" borderId="8" xfId="0" applyFont="1" applyFill="1" applyBorder="1"/>
    <xf numFmtId="0" fontId="4" fillId="3" borderId="9" xfId="0" applyFont="1" applyFill="1" applyBorder="1" applyAlignment="1">
      <alignment horizontal="left" vertical="center"/>
    </xf>
    <xf numFmtId="164" fontId="4" fillId="3" borderId="10" xfId="0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 wrapText="1"/>
    </xf>
    <xf numFmtId="166" fontId="4" fillId="3" borderId="10" xfId="0" applyNumberFormat="1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/>
    </xf>
    <xf numFmtId="2" fontId="6" fillId="3" borderId="13" xfId="0" applyNumberFormat="1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7" fillId="0" borderId="16" xfId="0" applyFont="1" applyBorder="1" applyAlignment="1">
      <alignment horizontal="left" vertical="center"/>
    </xf>
    <xf numFmtId="3" fontId="8" fillId="5" borderId="18" xfId="0" applyNumberFormat="1" applyFont="1" applyFill="1" applyBorder="1" applyAlignment="1">
      <alignment horizontal="left" vertical="center"/>
    </xf>
    <xf numFmtId="0" fontId="9" fillId="5" borderId="19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3" fontId="10" fillId="6" borderId="19" xfId="0" applyNumberFormat="1" applyFont="1" applyFill="1" applyBorder="1" applyAlignment="1">
      <alignment horizontal="center" vertical="center"/>
    </xf>
    <xf numFmtId="0" fontId="10" fillId="7" borderId="19" xfId="0" applyFont="1" applyFill="1" applyBorder="1" applyAlignment="1">
      <alignment horizontal="center" vertical="center"/>
    </xf>
    <xf numFmtId="3" fontId="10" fillId="5" borderId="19" xfId="0" applyNumberFormat="1" applyFont="1" applyFill="1" applyBorder="1" applyAlignment="1">
      <alignment horizontal="center" vertical="center"/>
    </xf>
    <xf numFmtId="168" fontId="10" fillId="5" borderId="22" xfId="0" applyNumberFormat="1" applyFont="1" applyFill="1" applyBorder="1" applyAlignment="1">
      <alignment horizontal="center" vertical="center"/>
    </xf>
    <xf numFmtId="0" fontId="11" fillId="2" borderId="1" xfId="0" applyFont="1" applyFill="1" applyBorder="1"/>
    <xf numFmtId="0" fontId="10" fillId="2" borderId="1" xfId="0" applyFont="1" applyFill="1" applyBorder="1"/>
    <xf numFmtId="3" fontId="10" fillId="8" borderId="19" xfId="0" applyNumberFormat="1" applyFont="1" applyFill="1" applyBorder="1" applyAlignment="1">
      <alignment horizontal="center" vertical="center"/>
    </xf>
    <xf numFmtId="0" fontId="12" fillId="2" borderId="1" xfId="0" applyFont="1" applyFill="1" applyBorder="1"/>
    <xf numFmtId="3" fontId="10" fillId="5" borderId="18" xfId="0" applyNumberFormat="1" applyFont="1" applyFill="1" applyBorder="1" applyAlignment="1">
      <alignment horizontal="left" vertical="center"/>
    </xf>
    <xf numFmtId="0" fontId="13" fillId="5" borderId="19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3" fontId="10" fillId="6" borderId="19" xfId="0" quotePrefix="1" applyNumberFormat="1" applyFont="1" applyFill="1" applyBorder="1" applyAlignment="1">
      <alignment horizontal="center" vertical="center"/>
    </xf>
    <xf numFmtId="0" fontId="15" fillId="4" borderId="7" xfId="0" applyFont="1" applyFill="1" applyBorder="1"/>
    <xf numFmtId="0" fontId="16" fillId="4" borderId="30" xfId="0" applyFont="1" applyFill="1" applyBorder="1" applyAlignment="1">
      <alignment vertical="center" wrapText="1"/>
    </xf>
    <xf numFmtId="9" fontId="4" fillId="4" borderId="30" xfId="0" applyNumberFormat="1" applyFont="1" applyFill="1" applyBorder="1" applyAlignment="1">
      <alignment vertical="center" wrapText="1"/>
    </xf>
    <xf numFmtId="0" fontId="17" fillId="4" borderId="30" xfId="0" applyFont="1" applyFill="1" applyBorder="1"/>
    <xf numFmtId="0" fontId="17" fillId="4" borderId="31" xfId="0" applyFont="1" applyFill="1" applyBorder="1"/>
    <xf numFmtId="0" fontId="14" fillId="4" borderId="7" xfId="0" applyFont="1" applyFill="1" applyBorder="1"/>
    <xf numFmtId="0" fontId="18" fillId="4" borderId="1" xfId="0" applyFont="1" applyFill="1" applyBorder="1"/>
    <xf numFmtId="0" fontId="17" fillId="4" borderId="32" xfId="0" applyFont="1" applyFill="1" applyBorder="1"/>
    <xf numFmtId="0" fontId="14" fillId="4" borderId="33" xfId="0" applyFont="1" applyFill="1" applyBorder="1" applyAlignment="1">
      <alignment horizontal="center"/>
    </xf>
    <xf numFmtId="0" fontId="18" fillId="4" borderId="34" xfId="0" applyFont="1" applyFill="1" applyBorder="1"/>
    <xf numFmtId="0" fontId="17" fillId="4" borderId="35" xfId="0" applyFont="1" applyFill="1" applyBorder="1"/>
    <xf numFmtId="2" fontId="3" fillId="0" borderId="0" xfId="0" applyNumberFormat="1" applyFont="1"/>
    <xf numFmtId="0" fontId="19" fillId="0" borderId="36" xfId="0" applyFont="1" applyBorder="1" applyAlignment="1">
      <alignment vertical="center" wrapText="1"/>
    </xf>
    <xf numFmtId="0" fontId="20" fillId="0" borderId="0" xfId="0" applyFont="1"/>
    <xf numFmtId="0" fontId="21" fillId="0" borderId="0" xfId="0" applyFont="1"/>
    <xf numFmtId="3" fontId="9" fillId="5" borderId="18" xfId="0" applyNumberFormat="1" applyFont="1" applyFill="1" applyBorder="1" applyAlignment="1">
      <alignment horizontal="left" vertical="center"/>
    </xf>
    <xf numFmtId="169" fontId="10" fillId="5" borderId="19" xfId="0" applyNumberFormat="1" applyFont="1" applyFill="1" applyBorder="1" applyAlignment="1">
      <alignment horizontal="center" vertical="center"/>
    </xf>
    <xf numFmtId="170" fontId="3" fillId="2" borderId="1" xfId="0" applyNumberFormat="1" applyFont="1" applyFill="1" applyBorder="1"/>
    <xf numFmtId="3" fontId="13" fillId="5" borderId="18" xfId="0" applyNumberFormat="1" applyFont="1" applyFill="1" applyBorder="1" applyAlignment="1">
      <alignment horizontal="left" vertical="center"/>
    </xf>
    <xf numFmtId="0" fontId="12" fillId="0" borderId="0" xfId="0" applyFont="1"/>
    <xf numFmtId="0" fontId="23" fillId="0" borderId="0" xfId="0" applyFont="1"/>
    <xf numFmtId="0" fontId="22" fillId="4" borderId="7" xfId="0" applyFont="1" applyFill="1" applyBorder="1" applyAlignment="1">
      <alignment vertical="center" textRotation="90"/>
    </xf>
    <xf numFmtId="0" fontId="4" fillId="4" borderId="30" xfId="0" applyFont="1" applyFill="1" applyBorder="1" applyAlignment="1">
      <alignment vertical="center" wrapText="1"/>
    </xf>
    <xf numFmtId="0" fontId="24" fillId="4" borderId="1" xfId="0" applyFont="1" applyFill="1" applyBorder="1"/>
    <xf numFmtId="0" fontId="24" fillId="4" borderId="30" xfId="0" applyFont="1" applyFill="1" applyBorder="1" applyAlignment="1">
      <alignment vertical="center" wrapText="1"/>
    </xf>
    <xf numFmtId="0" fontId="25" fillId="4" borderId="30" xfId="0" applyFont="1" applyFill="1" applyBorder="1"/>
    <xf numFmtId="0" fontId="25" fillId="4" borderId="1" xfId="0" applyFont="1" applyFill="1" applyBorder="1"/>
    <xf numFmtId="2" fontId="24" fillId="4" borderId="1" xfId="0" applyNumberFormat="1" applyFont="1" applyFill="1" applyBorder="1"/>
    <xf numFmtId="3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0" fontId="14" fillId="4" borderId="33" xfId="0" applyFont="1" applyFill="1" applyBorder="1"/>
    <xf numFmtId="0" fontId="24" fillId="4" borderId="34" xfId="0" applyFont="1" applyFill="1" applyBorder="1"/>
    <xf numFmtId="2" fontId="24" fillId="4" borderId="34" xfId="0" applyNumberFormat="1" applyFont="1" applyFill="1" applyBorder="1"/>
    <xf numFmtId="0" fontId="25" fillId="4" borderId="34" xfId="0" applyFont="1" applyFill="1" applyBorder="1"/>
    <xf numFmtId="0" fontId="14" fillId="0" borderId="0" xfId="0" applyFont="1" applyAlignment="1">
      <alignment horizontal="center"/>
    </xf>
    <xf numFmtId="171" fontId="3" fillId="0" borderId="0" xfId="0" applyNumberFormat="1" applyFont="1"/>
    <xf numFmtId="172" fontId="3" fillId="0" borderId="0" xfId="0" applyNumberFormat="1" applyFont="1"/>
    <xf numFmtId="3" fontId="24" fillId="4" borderId="30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vertical="center" wrapText="1"/>
    </xf>
    <xf numFmtId="9" fontId="4" fillId="4" borderId="1" xfId="0" applyNumberFormat="1" applyFont="1" applyFill="1" applyBorder="1" applyAlignment="1">
      <alignment vertical="center" wrapText="1"/>
    </xf>
    <xf numFmtId="3" fontId="24" fillId="4" borderId="1" xfId="0" applyNumberFormat="1" applyFont="1" applyFill="1" applyBorder="1" applyAlignment="1">
      <alignment horizontal="center"/>
    </xf>
    <xf numFmtId="0" fontId="22" fillId="4" borderId="33" xfId="0" applyFont="1" applyFill="1" applyBorder="1" applyAlignment="1">
      <alignment vertical="center" textRotation="90"/>
    </xf>
    <xf numFmtId="0" fontId="15" fillId="0" borderId="0" xfId="0" applyFont="1"/>
    <xf numFmtId="0" fontId="15" fillId="4" borderId="31" xfId="0" applyFont="1" applyFill="1" applyBorder="1"/>
    <xf numFmtId="0" fontId="14" fillId="4" borderId="34" xfId="0" applyFont="1" applyFill="1" applyBorder="1"/>
    <xf numFmtId="2" fontId="14" fillId="4" borderId="34" xfId="0" applyNumberFormat="1" applyFont="1" applyFill="1" applyBorder="1"/>
    <xf numFmtId="0" fontId="15" fillId="4" borderId="34" xfId="0" applyFont="1" applyFill="1" applyBorder="1"/>
    <xf numFmtId="0" fontId="26" fillId="2" borderId="1" xfId="0" applyFont="1" applyFill="1" applyBorder="1"/>
    <xf numFmtId="2" fontId="3" fillId="2" borderId="1" xfId="0" applyNumberFormat="1" applyFont="1" applyFill="1" applyBorder="1"/>
    <xf numFmtId="171" fontId="3" fillId="2" borderId="1" xfId="0" applyNumberFormat="1" applyFont="1" applyFill="1" applyBorder="1"/>
    <xf numFmtId="3" fontId="3" fillId="2" borderId="1" xfId="0" applyNumberFormat="1" applyFont="1" applyFill="1" applyBorder="1"/>
    <xf numFmtId="0" fontId="19" fillId="4" borderId="30" xfId="0" applyFont="1" applyFill="1" applyBorder="1" applyAlignment="1">
      <alignment vertical="center" wrapText="1"/>
    </xf>
    <xf numFmtId="9" fontId="19" fillId="4" borderId="30" xfId="0" applyNumberFormat="1" applyFont="1" applyFill="1" applyBorder="1" applyAlignment="1">
      <alignment vertical="center" wrapText="1"/>
    </xf>
    <xf numFmtId="0" fontId="15" fillId="4" borderId="30" xfId="0" applyFont="1" applyFill="1" applyBorder="1"/>
    <xf numFmtId="0" fontId="14" fillId="4" borderId="1" xfId="0" applyFont="1" applyFill="1" applyBorder="1"/>
    <xf numFmtId="2" fontId="14" fillId="4" borderId="1" xfId="0" applyNumberFormat="1" applyFont="1" applyFill="1" applyBorder="1"/>
    <xf numFmtId="0" fontId="15" fillId="4" borderId="32" xfId="0" applyFont="1" applyFill="1" applyBorder="1"/>
    <xf numFmtId="0" fontId="15" fillId="4" borderId="35" xfId="0" applyFont="1" applyFill="1" applyBorder="1"/>
    <xf numFmtId="0" fontId="22" fillId="0" borderId="0" xfId="0" applyFont="1" applyAlignment="1">
      <alignment vertical="center" textRotation="90"/>
    </xf>
    <xf numFmtId="173" fontId="12" fillId="2" borderId="1" xfId="0" applyNumberFormat="1" applyFont="1" applyFill="1" applyBorder="1"/>
    <xf numFmtId="0" fontId="15" fillId="4" borderId="1" xfId="0" applyFont="1" applyFill="1" applyBorder="1"/>
    <xf numFmtId="0" fontId="27" fillId="9" borderId="1" xfId="0" applyFont="1" applyFill="1" applyBorder="1"/>
    <xf numFmtId="2" fontId="28" fillId="9" borderId="55" xfId="0" applyNumberFormat="1" applyFont="1" applyFill="1" applyBorder="1" applyAlignment="1">
      <alignment horizontal="left"/>
    </xf>
    <xf numFmtId="2" fontId="28" fillId="9" borderId="55" xfId="0" applyNumberFormat="1" applyFont="1" applyFill="1" applyBorder="1" applyAlignment="1">
      <alignment horizontal="center" vertical="center"/>
    </xf>
    <xf numFmtId="0" fontId="28" fillId="9" borderId="56" xfId="0" applyFont="1" applyFill="1" applyBorder="1" applyAlignment="1">
      <alignment horizontal="center" vertical="center"/>
    </xf>
    <xf numFmtId="174" fontId="28" fillId="9" borderId="55" xfId="0" applyNumberFormat="1" applyFont="1" applyFill="1" applyBorder="1" applyAlignment="1">
      <alignment horizontal="center"/>
    </xf>
    <xf numFmtId="170" fontId="28" fillId="9" borderId="55" xfId="0" applyNumberFormat="1" applyFont="1" applyFill="1" applyBorder="1" applyAlignment="1">
      <alignment horizontal="center" vertical="center"/>
    </xf>
    <xf numFmtId="2" fontId="9" fillId="0" borderId="57" xfId="0" applyNumberFormat="1" applyFont="1" applyBorder="1" applyAlignment="1">
      <alignment horizontal="center"/>
    </xf>
    <xf numFmtId="2" fontId="28" fillId="9" borderId="55" xfId="0" applyNumberFormat="1" applyFont="1" applyFill="1" applyBorder="1" applyAlignment="1">
      <alignment horizontal="center"/>
    </xf>
    <xf numFmtId="2" fontId="28" fillId="9" borderId="58" xfId="0" applyNumberFormat="1" applyFont="1" applyFill="1" applyBorder="1" applyAlignment="1">
      <alignment horizontal="center"/>
    </xf>
    <xf numFmtId="0" fontId="3" fillId="10" borderId="59" xfId="0" applyFont="1" applyFill="1" applyBorder="1"/>
    <xf numFmtId="0" fontId="13" fillId="11" borderId="59" xfId="0" applyFont="1" applyFill="1" applyBorder="1" applyAlignment="1">
      <alignment vertical="center"/>
    </xf>
    <xf numFmtId="3" fontId="10" fillId="11" borderId="59" xfId="0" applyNumberFormat="1" applyFont="1" applyFill="1" applyBorder="1" applyAlignment="1">
      <alignment horizontal="center" vertical="center"/>
    </xf>
    <xf numFmtId="0" fontId="13" fillId="11" borderId="59" xfId="0" applyFont="1" applyFill="1" applyBorder="1" applyAlignment="1">
      <alignment horizontal="center" vertical="center"/>
    </xf>
    <xf numFmtId="174" fontId="10" fillId="10" borderId="59" xfId="0" applyNumberFormat="1" applyFont="1" applyFill="1" applyBorder="1" applyAlignment="1">
      <alignment horizontal="center" vertical="center"/>
    </xf>
    <xf numFmtId="175" fontId="10" fillId="11" borderId="59" xfId="0" applyNumberFormat="1" applyFont="1" applyFill="1" applyBorder="1" applyAlignment="1">
      <alignment horizontal="center" vertical="center"/>
    </xf>
    <xf numFmtId="3" fontId="10" fillId="11" borderId="59" xfId="0" applyNumberFormat="1" applyFont="1" applyFill="1" applyBorder="1" applyAlignment="1">
      <alignment horizontal="center"/>
    </xf>
    <xf numFmtId="3" fontId="10" fillId="10" borderId="59" xfId="0" applyNumberFormat="1" applyFont="1" applyFill="1" applyBorder="1" applyAlignment="1">
      <alignment horizontal="center"/>
    </xf>
    <xf numFmtId="4" fontId="13" fillId="0" borderId="59" xfId="0" applyNumberFormat="1" applyFont="1" applyBorder="1" applyAlignment="1">
      <alignment horizontal="center"/>
    </xf>
    <xf numFmtId="169" fontId="13" fillId="0" borderId="59" xfId="0" applyNumberFormat="1" applyFont="1" applyBorder="1"/>
    <xf numFmtId="174" fontId="10" fillId="11" borderId="59" xfId="0" applyNumberFormat="1" applyFont="1" applyFill="1" applyBorder="1" applyAlignment="1">
      <alignment horizontal="center" vertical="center"/>
    </xf>
    <xf numFmtId="20" fontId="13" fillId="11" borderId="59" xfId="0" applyNumberFormat="1" applyFont="1" applyFill="1" applyBorder="1" applyAlignment="1">
      <alignment horizontal="center" vertical="center"/>
    </xf>
    <xf numFmtId="0" fontId="20" fillId="12" borderId="59" xfId="0" applyFont="1" applyFill="1" applyBorder="1"/>
    <xf numFmtId="0" fontId="13" fillId="0" borderId="59" xfId="0" applyFont="1" applyBorder="1" applyAlignment="1">
      <alignment vertical="center"/>
    </xf>
    <xf numFmtId="174" fontId="13" fillId="12" borderId="59" xfId="0" applyNumberFormat="1" applyFont="1" applyFill="1" applyBorder="1" applyAlignment="1">
      <alignment horizontal="center" vertical="center"/>
    </xf>
    <xf numFmtId="174" fontId="10" fillId="12" borderId="59" xfId="0" applyNumberFormat="1" applyFont="1" applyFill="1" applyBorder="1" applyAlignment="1">
      <alignment horizontal="center" vertical="center"/>
    </xf>
    <xf numFmtId="175" fontId="13" fillId="0" borderId="59" xfId="0" applyNumberFormat="1" applyFont="1" applyBorder="1" applyAlignment="1">
      <alignment horizontal="left" vertical="center"/>
    </xf>
    <xf numFmtId="3" fontId="13" fillId="11" borderId="59" xfId="0" applyNumberFormat="1" applyFont="1" applyFill="1" applyBorder="1" applyAlignment="1">
      <alignment horizontal="center"/>
    </xf>
    <xf numFmtId="3" fontId="10" fillId="12" borderId="59" xfId="0" applyNumberFormat="1" applyFont="1" applyFill="1" applyBorder="1" applyAlignment="1">
      <alignment horizontal="center"/>
    </xf>
    <xf numFmtId="0" fontId="13" fillId="0" borderId="59" xfId="0" applyFont="1" applyBorder="1" applyAlignment="1">
      <alignment horizontal="center" vertical="center"/>
    </xf>
    <xf numFmtId="174" fontId="13" fillId="0" borderId="59" xfId="0" applyNumberFormat="1" applyFont="1" applyBorder="1" applyAlignment="1">
      <alignment horizontal="left"/>
    </xf>
    <xf numFmtId="20" fontId="13" fillId="0" borderId="59" xfId="0" applyNumberFormat="1" applyFont="1" applyBorder="1" applyAlignment="1">
      <alignment horizontal="center" vertical="center"/>
    </xf>
    <xf numFmtId="174" fontId="13" fillId="0" borderId="59" xfId="0" applyNumberFormat="1" applyFont="1" applyBorder="1" applyAlignment="1">
      <alignment horizontal="left" vertical="center"/>
    </xf>
    <xf numFmtId="174" fontId="13" fillId="0" borderId="59" xfId="0" applyNumberFormat="1" applyFont="1" applyBorder="1" applyAlignment="1">
      <alignment horizontal="center" vertical="center"/>
    </xf>
    <xf numFmtId="175" fontId="13" fillId="0" borderId="59" xfId="0" applyNumberFormat="1" applyFont="1" applyBorder="1" applyAlignment="1">
      <alignment vertical="center"/>
    </xf>
    <xf numFmtId="174" fontId="13" fillId="0" borderId="59" xfId="0" applyNumberFormat="1" applyFont="1" applyBorder="1"/>
    <xf numFmtId="174" fontId="13" fillId="0" borderId="59" xfId="0" applyNumberFormat="1" applyFont="1" applyBorder="1" applyAlignment="1">
      <alignment vertical="center"/>
    </xf>
    <xf numFmtId="0" fontId="13" fillId="11" borderId="59" xfId="0" applyFont="1" applyFill="1" applyBorder="1" applyAlignment="1">
      <alignment horizontal="left" vertical="center"/>
    </xf>
    <xf numFmtId="0" fontId="3" fillId="13" borderId="59" xfId="0" applyFont="1" applyFill="1" applyBorder="1"/>
    <xf numFmtId="0" fontId="13" fillId="0" borderId="59" xfId="0" applyFont="1" applyBorder="1" applyAlignment="1">
      <alignment horizontal="left" vertical="center"/>
    </xf>
    <xf numFmtId="174" fontId="10" fillId="13" borderId="59" xfId="0" applyNumberFormat="1" applyFont="1" applyFill="1" applyBorder="1" applyAlignment="1">
      <alignment horizontal="center" vertical="center"/>
    </xf>
    <xf numFmtId="3" fontId="10" fillId="13" borderId="59" xfId="0" applyNumberFormat="1" applyFont="1" applyFill="1" applyBorder="1" applyAlignment="1">
      <alignment horizontal="center"/>
    </xf>
    <xf numFmtId="0" fontId="3" fillId="14" borderId="59" xfId="0" applyFont="1" applyFill="1" applyBorder="1"/>
    <xf numFmtId="174" fontId="10" fillId="14" borderId="59" xfId="0" applyNumberFormat="1" applyFont="1" applyFill="1" applyBorder="1" applyAlignment="1">
      <alignment horizontal="center" vertical="center"/>
    </xf>
    <xf numFmtId="3" fontId="10" fillId="14" borderId="59" xfId="0" applyNumberFormat="1" applyFont="1" applyFill="1" applyBorder="1" applyAlignment="1">
      <alignment horizontal="center"/>
    </xf>
    <xf numFmtId="0" fontId="3" fillId="15" borderId="59" xfId="0" applyFont="1" applyFill="1" applyBorder="1"/>
    <xf numFmtId="174" fontId="10" fillId="15" borderId="59" xfId="0" applyNumberFormat="1" applyFont="1" applyFill="1" applyBorder="1" applyAlignment="1">
      <alignment horizontal="center" vertical="center"/>
    </xf>
    <xf numFmtId="3" fontId="10" fillId="15" borderId="59" xfId="0" applyNumberFormat="1" applyFont="1" applyFill="1" applyBorder="1" applyAlignment="1">
      <alignment horizontal="center"/>
    </xf>
    <xf numFmtId="0" fontId="3" fillId="16" borderId="59" xfId="0" applyFont="1" applyFill="1" applyBorder="1"/>
    <xf numFmtId="174" fontId="10" fillId="16" borderId="59" xfId="0" applyNumberFormat="1" applyFont="1" applyFill="1" applyBorder="1" applyAlignment="1">
      <alignment horizontal="center" vertical="center"/>
    </xf>
    <xf numFmtId="175" fontId="13" fillId="0" borderId="59" xfId="0" applyNumberFormat="1" applyFont="1" applyBorder="1" applyAlignment="1">
      <alignment horizontal="center" vertical="center"/>
    </xf>
    <xf numFmtId="176" fontId="10" fillId="11" borderId="59" xfId="0" applyNumberFormat="1" applyFont="1" applyFill="1" applyBorder="1" applyAlignment="1">
      <alignment horizontal="center"/>
    </xf>
    <xf numFmtId="0" fontId="3" fillId="16" borderId="1" xfId="0" applyFont="1" applyFill="1" applyBorder="1"/>
    <xf numFmtId="0" fontId="3" fillId="11" borderId="59" xfId="0" applyFont="1" applyFill="1" applyBorder="1"/>
    <xf numFmtId="174" fontId="3" fillId="0" borderId="0" xfId="0" applyNumberFormat="1" applyFont="1"/>
    <xf numFmtId="175" fontId="3" fillId="0" borderId="0" xfId="0" applyNumberFormat="1" applyFont="1"/>
    <xf numFmtId="0" fontId="3" fillId="11" borderId="1" xfId="0" applyFont="1" applyFill="1" applyBorder="1"/>
    <xf numFmtId="170" fontId="3" fillId="0" borderId="0" xfId="0" applyNumberFormat="1" applyFont="1"/>
    <xf numFmtId="0" fontId="29" fillId="17" borderId="63" xfId="0" applyFont="1" applyFill="1" applyBorder="1" applyAlignment="1">
      <alignment vertical="center"/>
    </xf>
    <xf numFmtId="0" fontId="29" fillId="17" borderId="64" xfId="0" applyFont="1" applyFill="1" applyBorder="1" applyAlignment="1">
      <alignment vertical="center"/>
    </xf>
    <xf numFmtId="3" fontId="29" fillId="17" borderId="63" xfId="0" applyNumberFormat="1" applyFont="1" applyFill="1" applyBorder="1" applyAlignment="1">
      <alignment vertical="center"/>
    </xf>
    <xf numFmtId="3" fontId="29" fillId="17" borderId="64" xfId="0" applyNumberFormat="1" applyFont="1" applyFill="1" applyBorder="1" applyAlignment="1">
      <alignment vertical="center"/>
    </xf>
    <xf numFmtId="0" fontId="27" fillId="18" borderId="1" xfId="0" applyFont="1" applyFill="1" applyBorder="1"/>
    <xf numFmtId="2" fontId="28" fillId="18" borderId="65" xfId="0" applyNumberFormat="1" applyFont="1" applyFill="1" applyBorder="1" applyAlignment="1">
      <alignment horizontal="left"/>
    </xf>
    <xf numFmtId="0" fontId="28" fillId="18" borderId="66" xfId="0" applyFont="1" applyFill="1" applyBorder="1" applyAlignment="1">
      <alignment vertical="center"/>
    </xf>
    <xf numFmtId="0" fontId="28" fillId="18" borderId="66" xfId="0" applyFont="1" applyFill="1" applyBorder="1" applyAlignment="1">
      <alignment horizontal="center" vertical="center"/>
    </xf>
    <xf numFmtId="3" fontId="28" fillId="18" borderId="66" xfId="0" applyNumberFormat="1" applyFont="1" applyFill="1" applyBorder="1" applyAlignment="1">
      <alignment horizontal="center" vertical="center"/>
    </xf>
    <xf numFmtId="0" fontId="3" fillId="8" borderId="1" xfId="0" applyFont="1" applyFill="1" applyBorder="1"/>
    <xf numFmtId="0" fontId="13" fillId="0" borderId="67" xfId="0" applyFont="1" applyBorder="1" applyAlignment="1">
      <alignment vertical="center"/>
    </xf>
    <xf numFmtId="169" fontId="13" fillId="0" borderId="67" xfId="0" applyNumberFormat="1" applyFont="1" applyBorder="1"/>
    <xf numFmtId="169" fontId="13" fillId="0" borderId="68" xfId="0" applyNumberFormat="1" applyFont="1" applyBorder="1"/>
    <xf numFmtId="3" fontId="3" fillId="8" borderId="1" xfId="0" applyNumberFormat="1" applyFont="1" applyFill="1" applyBorder="1"/>
    <xf numFmtId="169" fontId="13" fillId="0" borderId="69" xfId="0" applyNumberFormat="1" applyFont="1" applyBorder="1"/>
    <xf numFmtId="0" fontId="13" fillId="11" borderId="1" xfId="0" applyFont="1" applyFill="1" applyBorder="1" applyAlignment="1">
      <alignment vertical="center"/>
    </xf>
    <xf numFmtId="169" fontId="13" fillId="11" borderId="1" xfId="0" applyNumberFormat="1" applyFont="1" applyFill="1" applyBorder="1"/>
    <xf numFmtId="3" fontId="3" fillId="11" borderId="1" xfId="0" applyNumberFormat="1" applyFont="1" applyFill="1" applyBorder="1"/>
    <xf numFmtId="3" fontId="3" fillId="0" borderId="0" xfId="0" applyNumberFormat="1" applyFont="1"/>
    <xf numFmtId="0" fontId="29" fillId="17" borderId="70" xfId="0" applyFont="1" applyFill="1" applyBorder="1" applyAlignment="1">
      <alignment vertical="center"/>
    </xf>
    <xf numFmtId="0" fontId="29" fillId="17" borderId="70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169" fontId="13" fillId="0" borderId="0" xfId="0" applyNumberFormat="1" applyFont="1"/>
    <xf numFmtId="10" fontId="3" fillId="0" borderId="0" xfId="0" applyNumberFormat="1" applyFont="1"/>
    <xf numFmtId="4" fontId="3" fillId="0" borderId="0" xfId="0" applyNumberFormat="1" applyFont="1"/>
    <xf numFmtId="169" fontId="3" fillId="0" borderId="0" xfId="0" applyNumberFormat="1" applyFont="1"/>
    <xf numFmtId="0" fontId="30" fillId="19" borderId="71" xfId="0" applyFont="1" applyFill="1" applyBorder="1"/>
    <xf numFmtId="0" fontId="3" fillId="19" borderId="72" xfId="0" applyFont="1" applyFill="1" applyBorder="1"/>
    <xf numFmtId="0" fontId="3" fillId="19" borderId="73" xfId="0" applyFont="1" applyFill="1" applyBorder="1"/>
    <xf numFmtId="0" fontId="3" fillId="0" borderId="74" xfId="0" applyFont="1" applyBorder="1"/>
    <xf numFmtId="0" fontId="3" fillId="0" borderId="75" xfId="0" applyFont="1" applyBorder="1"/>
    <xf numFmtId="3" fontId="3" fillId="8" borderId="76" xfId="0" applyNumberFormat="1" applyFont="1" applyFill="1" applyBorder="1"/>
    <xf numFmtId="0" fontId="3" fillId="0" borderId="68" xfId="0" applyFont="1" applyBorder="1"/>
    <xf numFmtId="3" fontId="3" fillId="8" borderId="77" xfId="0" applyNumberFormat="1" applyFont="1" applyFill="1" applyBorder="1"/>
    <xf numFmtId="3" fontId="3" fillId="8" borderId="78" xfId="0" applyNumberFormat="1" applyFont="1" applyFill="1" applyBorder="1"/>
    <xf numFmtId="0" fontId="3" fillId="0" borderId="0" xfId="0" applyFont="1" applyAlignment="1">
      <alignment horizontal="center" wrapText="1"/>
    </xf>
    <xf numFmtId="0" fontId="8" fillId="7" borderId="1" xfId="0" applyFont="1" applyFill="1" applyBorder="1"/>
    <xf numFmtId="0" fontId="4" fillId="3" borderId="1" xfId="0" applyFont="1" applyFill="1" applyBorder="1"/>
    <xf numFmtId="0" fontId="10" fillId="0" borderId="80" xfId="0" applyFont="1" applyBorder="1"/>
    <xf numFmtId="0" fontId="10" fillId="0" borderId="80" xfId="0" applyFont="1" applyBorder="1" applyAlignment="1"/>
    <xf numFmtId="177" fontId="10" fillId="0" borderId="80" xfId="0" applyNumberFormat="1" applyFont="1" applyBorder="1"/>
    <xf numFmtId="9" fontId="10" fillId="0" borderId="80" xfId="0" applyNumberFormat="1" applyFont="1" applyBorder="1" applyAlignment="1"/>
    <xf numFmtId="172" fontId="10" fillId="0" borderId="80" xfId="0" applyNumberFormat="1" applyFont="1" applyBorder="1"/>
    <xf numFmtId="3" fontId="10" fillId="0" borderId="80" xfId="0" applyNumberFormat="1" applyFont="1" applyBorder="1"/>
    <xf numFmtId="9" fontId="10" fillId="0" borderId="80" xfId="0" applyNumberFormat="1" applyFont="1" applyBorder="1"/>
    <xf numFmtId="0" fontId="33" fillId="3" borderId="81" xfId="0" applyFont="1" applyFill="1" applyBorder="1"/>
    <xf numFmtId="177" fontId="33" fillId="3" borderId="81" xfId="0" applyNumberFormat="1" applyFont="1" applyFill="1" applyBorder="1"/>
    <xf numFmtId="9" fontId="33" fillId="3" borderId="81" xfId="0" applyNumberFormat="1" applyFont="1" applyFill="1" applyBorder="1"/>
    <xf numFmtId="172" fontId="33" fillId="3" borderId="1" xfId="0" applyNumberFormat="1" applyFont="1" applyFill="1" applyBorder="1"/>
    <xf numFmtId="178" fontId="34" fillId="7" borderId="1" xfId="0" applyNumberFormat="1" applyFont="1" applyFill="1" applyBorder="1" applyAlignment="1">
      <alignment horizontal="left"/>
    </xf>
    <xf numFmtId="3" fontId="3" fillId="0" borderId="0" xfId="0" applyNumberFormat="1" applyFont="1" applyAlignment="1">
      <alignment horizontal="center"/>
    </xf>
    <xf numFmtId="0" fontId="35" fillId="0" borderId="80" xfId="0" applyFont="1" applyBorder="1"/>
    <xf numFmtId="164" fontId="35" fillId="0" borderId="80" xfId="0" applyNumberFormat="1" applyFont="1" applyBorder="1"/>
    <xf numFmtId="0" fontId="36" fillId="0" borderId="0" xfId="0" applyFont="1"/>
    <xf numFmtId="0" fontId="37" fillId="7" borderId="80" xfId="0" applyFont="1" applyFill="1" applyBorder="1"/>
    <xf numFmtId="164" fontId="37" fillId="7" borderId="80" xfId="0" applyNumberFormat="1" applyFont="1" applyFill="1" applyBorder="1"/>
    <xf numFmtId="0" fontId="7" fillId="0" borderId="80" xfId="0" applyFont="1" applyBorder="1"/>
    <xf numFmtId="9" fontId="7" fillId="0" borderId="80" xfId="0" applyNumberFormat="1" applyFont="1" applyBorder="1" applyAlignment="1">
      <alignment horizontal="center"/>
    </xf>
    <xf numFmtId="3" fontId="7" fillId="0" borderId="80" xfId="0" applyNumberFormat="1" applyFont="1" applyBorder="1" applyAlignment="1">
      <alignment horizontal="center"/>
    </xf>
    <xf numFmtId="0" fontId="39" fillId="2" borderId="86" xfId="0" applyFont="1" applyFill="1" applyBorder="1"/>
    <xf numFmtId="0" fontId="39" fillId="2" borderId="78" xfId="0" applyFont="1" applyFill="1" applyBorder="1"/>
    <xf numFmtId="0" fontId="39" fillId="0" borderId="67" xfId="0" applyFont="1" applyBorder="1"/>
    <xf numFmtId="0" fontId="39" fillId="0" borderId="87" xfId="0" applyFont="1" applyBorder="1"/>
    <xf numFmtId="2" fontId="39" fillId="0" borderId="87" xfId="0" applyNumberFormat="1" applyFont="1" applyBorder="1"/>
    <xf numFmtId="164" fontId="39" fillId="0" borderId="87" xfId="0" applyNumberFormat="1" applyFont="1" applyBorder="1"/>
    <xf numFmtId="4" fontId="39" fillId="0" borderId="87" xfId="0" applyNumberFormat="1" applyFont="1" applyBorder="1"/>
    <xf numFmtId="0" fontId="33" fillId="3" borderId="88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vertical="center"/>
    </xf>
    <xf numFmtId="3" fontId="12" fillId="5" borderId="1" xfId="0" applyNumberFormat="1" applyFont="1" applyFill="1" applyBorder="1" applyAlignment="1">
      <alignment horizontal="center" vertical="center"/>
    </xf>
    <xf numFmtId="9" fontId="12" fillId="5" borderId="1" xfId="0" applyNumberFormat="1" applyFont="1" applyFill="1" applyBorder="1" applyAlignment="1">
      <alignment horizontal="center" vertical="center"/>
    </xf>
    <xf numFmtId="179" fontId="12" fillId="5" borderId="1" xfId="0" applyNumberFormat="1" applyFont="1" applyFill="1" applyBorder="1" applyAlignment="1">
      <alignment horizontal="center" vertical="center"/>
    </xf>
    <xf numFmtId="180" fontId="12" fillId="5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2" fillId="7" borderId="1" xfId="0" applyFont="1" applyFill="1" applyBorder="1" applyAlignment="1">
      <alignment vertical="center"/>
    </xf>
    <xf numFmtId="3" fontId="12" fillId="7" borderId="1" xfId="0" applyNumberFormat="1" applyFont="1" applyFill="1" applyBorder="1" applyAlignment="1">
      <alignment horizontal="center" vertical="center"/>
    </xf>
    <xf numFmtId="9" fontId="12" fillId="7" borderId="1" xfId="0" applyNumberFormat="1" applyFont="1" applyFill="1" applyBorder="1" applyAlignment="1">
      <alignment horizontal="center" vertical="center"/>
    </xf>
    <xf numFmtId="179" fontId="12" fillId="7" borderId="1" xfId="0" applyNumberFormat="1" applyFont="1" applyFill="1" applyBorder="1" applyAlignment="1">
      <alignment horizontal="center" vertical="center"/>
    </xf>
    <xf numFmtId="180" fontId="12" fillId="7" borderId="1" xfId="0" applyNumberFormat="1" applyFont="1" applyFill="1" applyBorder="1" applyAlignment="1">
      <alignment horizontal="center" vertical="center"/>
    </xf>
    <xf numFmtId="165" fontId="12" fillId="5" borderId="1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vertical="center"/>
    </xf>
    <xf numFmtId="165" fontId="12" fillId="7" borderId="1" xfId="0" applyNumberFormat="1" applyFont="1" applyFill="1" applyBorder="1" applyAlignment="1">
      <alignment horizontal="center" vertical="center"/>
    </xf>
    <xf numFmtId="0" fontId="6" fillId="3" borderId="88" xfId="0" applyFont="1" applyFill="1" applyBorder="1" applyAlignment="1">
      <alignment vertical="center"/>
    </xf>
    <xf numFmtId="3" fontId="6" fillId="3" borderId="88" xfId="0" applyNumberFormat="1" applyFont="1" applyFill="1" applyBorder="1" applyAlignment="1">
      <alignment horizontal="center" vertical="center"/>
    </xf>
    <xf numFmtId="179" fontId="6" fillId="3" borderId="88" xfId="0" applyNumberFormat="1" applyFont="1" applyFill="1" applyBorder="1" applyAlignment="1">
      <alignment horizontal="center" vertical="center"/>
    </xf>
    <xf numFmtId="180" fontId="6" fillId="3" borderId="88" xfId="0" applyNumberFormat="1" applyFont="1" applyFill="1" applyBorder="1" applyAlignment="1">
      <alignment horizontal="center" vertical="center"/>
    </xf>
    <xf numFmtId="4" fontId="6" fillId="3" borderId="88" xfId="0" applyNumberFormat="1" applyFont="1" applyFill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42" fillId="0" borderId="0" xfId="0" applyFont="1"/>
    <xf numFmtId="0" fontId="20" fillId="0" borderId="0" xfId="0" applyFont="1" applyAlignment="1">
      <alignment vertical="center"/>
    </xf>
    <xf numFmtId="0" fontId="42" fillId="0" borderId="0" xfId="0" applyFont="1" applyAlignment="1">
      <alignment horizontal="center"/>
    </xf>
    <xf numFmtId="0" fontId="47" fillId="0" borderId="0" xfId="0" applyFont="1"/>
    <xf numFmtId="0" fontId="45" fillId="20" borderId="112" xfId="0" applyFont="1" applyFill="1" applyBorder="1" applyAlignment="1">
      <alignment horizontal="left" vertical="center"/>
    </xf>
    <xf numFmtId="0" fontId="45" fillId="20" borderId="113" xfId="0" applyFont="1" applyFill="1" applyBorder="1" applyAlignment="1">
      <alignment horizontal="left" vertical="center"/>
    </xf>
    <xf numFmtId="0" fontId="46" fillId="0" borderId="104" xfId="0" applyFont="1" applyBorder="1" applyAlignment="1">
      <alignment vertical="center"/>
    </xf>
    <xf numFmtId="0" fontId="46" fillId="0" borderId="106" xfId="0" applyFont="1" applyBorder="1" applyAlignment="1">
      <alignment vertical="center"/>
    </xf>
    <xf numFmtId="0" fontId="46" fillId="0" borderId="105" xfId="0" applyFont="1" applyBorder="1" applyAlignment="1">
      <alignment vertical="center"/>
    </xf>
    <xf numFmtId="0" fontId="46" fillId="0" borderId="107" xfId="0" applyFont="1" applyBorder="1" applyAlignment="1">
      <alignment vertical="center"/>
    </xf>
    <xf numFmtId="0" fontId="46" fillId="0" borderId="0" xfId="0" applyFont="1" applyAlignment="1">
      <alignment vertical="center"/>
    </xf>
    <xf numFmtId="0" fontId="46" fillId="0" borderId="108" xfId="0" applyFont="1" applyBorder="1" applyAlignment="1">
      <alignment vertical="center"/>
    </xf>
    <xf numFmtId="0" fontId="46" fillId="0" borderId="109" xfId="0" applyFont="1" applyBorder="1" applyAlignment="1">
      <alignment vertical="center"/>
    </xf>
    <xf numFmtId="0" fontId="46" fillId="0" borderId="111" xfId="0" applyFont="1" applyBorder="1" applyAlignment="1">
      <alignment vertical="center"/>
    </xf>
    <xf numFmtId="0" fontId="46" fillId="0" borderId="110" xfId="0" applyFont="1" applyBorder="1" applyAlignment="1">
      <alignment vertical="center"/>
    </xf>
    <xf numFmtId="181" fontId="10" fillId="0" borderId="80" xfId="1" applyNumberFormat="1" applyFont="1" applyBorder="1"/>
    <xf numFmtId="0" fontId="10" fillId="0" borderId="80" xfId="0" applyFont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6" fillId="3" borderId="11" xfId="0" applyFont="1" applyFill="1" applyBorder="1" applyAlignment="1">
      <alignment horizontal="center"/>
    </xf>
    <xf numFmtId="0" fontId="5" fillId="0" borderId="12" xfId="0" applyFont="1" applyBorder="1"/>
    <xf numFmtId="0" fontId="4" fillId="4" borderId="17" xfId="0" applyFont="1" applyFill="1" applyBorder="1" applyAlignment="1">
      <alignment horizontal="center" vertical="center" textRotation="90"/>
    </xf>
    <xf numFmtId="0" fontId="5" fillId="0" borderId="23" xfId="0" applyFont="1" applyBorder="1"/>
    <xf numFmtId="0" fontId="5" fillId="0" borderId="24" xfId="0" applyFont="1" applyBorder="1"/>
    <xf numFmtId="167" fontId="4" fillId="3" borderId="20" xfId="0" applyNumberFormat="1" applyFont="1" applyFill="1" applyBorder="1" applyAlignment="1">
      <alignment horizontal="center" vertical="center" wrapText="1"/>
    </xf>
    <xf numFmtId="0" fontId="5" fillId="0" borderId="21" xfId="0" applyFont="1" applyBorder="1"/>
    <xf numFmtId="0" fontId="5" fillId="0" borderId="16" xfId="0" applyFont="1" applyBorder="1"/>
    <xf numFmtId="0" fontId="0" fillId="0" borderId="0" xfId="0" applyFont="1" applyAlignment="1"/>
    <xf numFmtId="0" fontId="4" fillId="4" borderId="25" xfId="0" applyFont="1" applyFill="1" applyBorder="1" applyAlignment="1">
      <alignment horizontal="center" vertical="center" textRotation="90"/>
    </xf>
    <xf numFmtId="0" fontId="4" fillId="4" borderId="26" xfId="0" applyFont="1" applyFill="1" applyBorder="1" applyAlignment="1">
      <alignment horizontal="center" vertical="center" textRotation="90"/>
    </xf>
    <xf numFmtId="0" fontId="5" fillId="0" borderId="27" xfId="0" applyFont="1" applyBorder="1"/>
    <xf numFmtId="0" fontId="14" fillId="4" borderId="28" xfId="0" applyFont="1" applyFill="1" applyBorder="1" applyAlignment="1">
      <alignment horizontal="center" vertical="center"/>
    </xf>
    <xf numFmtId="0" fontId="5" fillId="0" borderId="29" xfId="0" applyFont="1" applyBorder="1"/>
    <xf numFmtId="0" fontId="14" fillId="4" borderId="43" xfId="0" applyFont="1" applyFill="1" applyBorder="1" applyAlignment="1">
      <alignment horizontal="center" vertical="center"/>
    </xf>
    <xf numFmtId="0" fontId="24" fillId="4" borderId="44" xfId="0" applyFont="1" applyFill="1" applyBorder="1" applyAlignment="1">
      <alignment horizontal="left" vertical="center" wrapText="1"/>
    </xf>
    <xf numFmtId="0" fontId="5" fillId="0" borderId="45" xfId="0" applyFont="1" applyBorder="1"/>
    <xf numFmtId="0" fontId="3" fillId="3" borderId="37" xfId="0" applyFont="1" applyFill="1" applyBorder="1" applyAlignment="1">
      <alignment horizontal="center"/>
    </xf>
    <xf numFmtId="0" fontId="5" fillId="0" borderId="38" xfId="0" applyFont="1" applyBorder="1"/>
    <xf numFmtId="0" fontId="5" fillId="0" borderId="39" xfId="0" applyFont="1" applyBorder="1"/>
    <xf numFmtId="0" fontId="5" fillId="0" borderId="41" xfId="0" applyFont="1" applyBorder="1"/>
    <xf numFmtId="0" fontId="5" fillId="0" borderId="42" xfId="0" applyFont="1" applyBorder="1"/>
    <xf numFmtId="0" fontId="5" fillId="0" borderId="40" xfId="0" applyFont="1" applyBorder="1"/>
    <xf numFmtId="0" fontId="22" fillId="4" borderId="17" xfId="0" applyFont="1" applyFill="1" applyBorder="1" applyAlignment="1">
      <alignment horizontal="center" vertical="center" textRotation="90"/>
    </xf>
    <xf numFmtId="0" fontId="22" fillId="4" borderId="26" xfId="0" applyFont="1" applyFill="1" applyBorder="1" applyAlignment="1">
      <alignment horizontal="center" vertical="center" textRotation="90"/>
    </xf>
    <xf numFmtId="0" fontId="4" fillId="3" borderId="46" xfId="0" applyFont="1" applyFill="1" applyBorder="1" applyAlignment="1">
      <alignment horizontal="center" vertical="center"/>
    </xf>
    <xf numFmtId="0" fontId="22" fillId="4" borderId="47" xfId="0" applyFont="1" applyFill="1" applyBorder="1" applyAlignment="1">
      <alignment horizontal="center" vertical="center" textRotation="90"/>
    </xf>
    <xf numFmtId="0" fontId="5" fillId="0" borderId="48" xfId="0" applyFont="1" applyBorder="1"/>
    <xf numFmtId="0" fontId="22" fillId="4" borderId="52" xfId="0" applyFont="1" applyFill="1" applyBorder="1" applyAlignment="1">
      <alignment horizontal="center" vertical="center" textRotation="90"/>
    </xf>
    <xf numFmtId="0" fontId="5" fillId="0" borderId="53" xfId="0" applyFont="1" applyBorder="1"/>
    <xf numFmtId="0" fontId="5" fillId="0" borderId="54" xfId="0" applyFont="1" applyBorder="1"/>
    <xf numFmtId="0" fontId="22" fillId="4" borderId="25" xfId="0" applyFont="1" applyFill="1" applyBorder="1" applyAlignment="1">
      <alignment horizontal="center" vertical="center" textRotation="90"/>
    </xf>
    <xf numFmtId="0" fontId="22" fillId="4" borderId="49" xfId="0" applyFont="1" applyFill="1" applyBorder="1" applyAlignment="1">
      <alignment horizontal="center" vertical="center" textRotation="90"/>
    </xf>
    <xf numFmtId="0" fontId="5" fillId="0" borderId="50" xfId="0" applyFont="1" applyBorder="1"/>
    <xf numFmtId="0" fontId="5" fillId="0" borderId="51" xfId="0" applyFont="1" applyBorder="1"/>
    <xf numFmtId="3" fontId="29" fillId="17" borderId="60" xfId="0" applyNumberFormat="1" applyFont="1" applyFill="1" applyBorder="1" applyAlignment="1">
      <alignment horizontal="center" vertical="center"/>
    </xf>
    <xf numFmtId="0" fontId="5" fillId="0" borderId="62" xfId="0" applyFont="1" applyBorder="1"/>
    <xf numFmtId="0" fontId="29" fillId="17" borderId="60" xfId="0" applyFont="1" applyFill="1" applyBorder="1" applyAlignment="1">
      <alignment horizontal="center" vertical="center"/>
    </xf>
    <xf numFmtId="0" fontId="5" fillId="0" borderId="61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5" fillId="0" borderId="79" xfId="0" applyFont="1" applyBorder="1"/>
    <xf numFmtId="0" fontId="32" fillId="7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left"/>
    </xf>
    <xf numFmtId="0" fontId="33" fillId="3" borderId="82" xfId="0" applyFont="1" applyFill="1" applyBorder="1" applyAlignment="1">
      <alignment horizontal="center"/>
    </xf>
    <xf numFmtId="0" fontId="5" fillId="0" borderId="83" xfId="0" applyFont="1" applyBorder="1"/>
    <xf numFmtId="0" fontId="38" fillId="7" borderId="69" xfId="0" applyFont="1" applyFill="1" applyBorder="1" applyAlignment="1">
      <alignment horizontal="center"/>
    </xf>
    <xf numFmtId="0" fontId="5" fillId="0" borderId="84" xfId="0" applyFont="1" applyBorder="1"/>
    <xf numFmtId="0" fontId="5" fillId="0" borderId="85" xfId="0" applyFont="1" applyBorder="1"/>
    <xf numFmtId="0" fontId="42" fillId="0" borderId="0" xfId="0" applyFont="1" applyAlignment="1">
      <alignment horizontal="center"/>
    </xf>
    <xf numFmtId="0" fontId="42" fillId="19" borderId="11" xfId="0" applyFont="1" applyFill="1" applyBorder="1" applyAlignment="1">
      <alignment horizontal="center" vertical="center"/>
    </xf>
    <xf numFmtId="0" fontId="45" fillId="20" borderId="104" xfId="0" applyFont="1" applyFill="1" applyBorder="1" applyAlignment="1">
      <alignment horizontal="left" vertical="center"/>
    </xf>
    <xf numFmtId="0" fontId="5" fillId="0" borderId="105" xfId="0" applyFont="1" applyBorder="1"/>
    <xf numFmtId="0" fontId="5" fillId="0" borderId="107" xfId="0" applyFont="1" applyBorder="1"/>
    <xf numFmtId="0" fontId="5" fillId="0" borderId="108" xfId="0" applyFont="1" applyBorder="1"/>
    <xf numFmtId="0" fontId="5" fillId="0" borderId="109" xfId="0" applyFont="1" applyBorder="1"/>
    <xf numFmtId="0" fontId="5" fillId="0" borderId="110" xfId="0" applyFont="1" applyBorder="1"/>
    <xf numFmtId="0" fontId="45" fillId="20" borderId="114" xfId="0" applyFont="1" applyFill="1" applyBorder="1" applyAlignment="1">
      <alignment horizontal="left" vertical="center"/>
    </xf>
    <xf numFmtId="0" fontId="5" fillId="0" borderId="102" xfId="0" applyFont="1" applyBorder="1"/>
    <xf numFmtId="0" fontId="45" fillId="20" borderId="115" xfId="0" applyFont="1" applyFill="1" applyBorder="1" applyAlignment="1">
      <alignment horizontal="left" vertical="center"/>
    </xf>
    <xf numFmtId="0" fontId="5" fillId="0" borderId="116" xfId="0" applyFont="1" applyBorder="1"/>
    <xf numFmtId="0" fontId="45" fillId="20" borderId="98" xfId="0" applyFont="1" applyFill="1" applyBorder="1" applyAlignment="1">
      <alignment horizontal="left" vertical="center"/>
    </xf>
    <xf numFmtId="0" fontId="5" fillId="0" borderId="99" xfId="0" applyFont="1" applyBorder="1"/>
    <xf numFmtId="0" fontId="46" fillId="0" borderId="100" xfId="0" applyFont="1" applyBorder="1" applyAlignment="1">
      <alignment horizontal="center" vertical="center"/>
    </xf>
    <xf numFmtId="0" fontId="5" fillId="0" borderId="100" xfId="0" applyFont="1" applyBorder="1"/>
    <xf numFmtId="0" fontId="45" fillId="20" borderId="101" xfId="0" applyFont="1" applyFill="1" applyBorder="1" applyAlignment="1">
      <alignment horizontal="left" vertical="center"/>
    </xf>
    <xf numFmtId="0" fontId="46" fillId="0" borderId="103" xfId="0" applyFont="1" applyBorder="1" applyAlignment="1">
      <alignment horizontal="center" vertical="center"/>
    </xf>
    <xf numFmtId="0" fontId="5" fillId="0" borderId="103" xfId="0" applyFont="1" applyBorder="1"/>
    <xf numFmtId="0" fontId="48" fillId="0" borderId="106" xfId="0" applyFont="1" applyBorder="1" applyAlignment="1">
      <alignment horizontal="center" vertical="center" wrapText="1"/>
    </xf>
    <xf numFmtId="0" fontId="5" fillId="0" borderId="106" xfId="0" applyFont="1" applyBorder="1"/>
    <xf numFmtId="0" fontId="5" fillId="0" borderId="111" xfId="0" applyFont="1" applyBorder="1"/>
    <xf numFmtId="0" fontId="46" fillId="0" borderId="117" xfId="0" applyFont="1" applyBorder="1" applyAlignment="1">
      <alignment horizontal="center" vertical="center"/>
    </xf>
    <xf numFmtId="0" fontId="5" fillId="0" borderId="117" xfId="0" applyFont="1" applyBorder="1"/>
    <xf numFmtId="0" fontId="41" fillId="20" borderId="89" xfId="0" applyFont="1" applyFill="1" applyBorder="1" applyAlignment="1">
      <alignment horizontal="center" vertical="center"/>
    </xf>
    <xf numFmtId="0" fontId="5" fillId="0" borderId="90" xfId="0" applyFont="1" applyBorder="1"/>
    <xf numFmtId="0" fontId="5" fillId="0" borderId="91" xfId="0" applyFont="1" applyBorder="1"/>
    <xf numFmtId="0" fontId="40" fillId="0" borderId="0" xfId="0" applyFont="1" applyAlignment="1">
      <alignment horizontal="center"/>
    </xf>
    <xf numFmtId="0" fontId="43" fillId="20" borderId="89" xfId="0" applyFont="1" applyFill="1" applyBorder="1" applyAlignment="1">
      <alignment horizontal="center" vertical="center"/>
    </xf>
    <xf numFmtId="0" fontId="44" fillId="6" borderId="92" xfId="0" applyFont="1" applyFill="1" applyBorder="1" applyAlignment="1">
      <alignment horizontal="center" vertical="center"/>
    </xf>
    <xf numFmtId="0" fontId="5" fillId="0" borderId="93" xfId="0" applyFont="1" applyBorder="1"/>
    <xf numFmtId="0" fontId="5" fillId="0" borderId="94" xfId="0" applyFont="1" applyBorder="1"/>
    <xf numFmtId="0" fontId="44" fillId="6" borderId="95" xfId="0" applyFont="1" applyFill="1" applyBorder="1" applyAlignment="1">
      <alignment horizontal="center" vertical="center"/>
    </xf>
    <xf numFmtId="0" fontId="5" fillId="0" borderId="96" xfId="0" applyFont="1" applyBorder="1"/>
    <xf numFmtId="0" fontId="5" fillId="0" borderId="97" xfId="0" applyFont="1" applyBorder="1"/>
    <xf numFmtId="0" fontId="50" fillId="0" borderId="0" xfId="0" applyFont="1" applyAlignmen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5CC1-458E-AC2A-027F2373636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5CC1-458E-AC2A-027F2373636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GRÁFICOS'!$I$4:$I$5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C1-458E-AC2A-027F23736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GRÁFICOS'!$D$8:$D$13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2-42DC-A0A6-2F2E466AB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55632"/>
        <c:axId val="160437136"/>
      </c:barChart>
      <c:catAx>
        <c:axId val="16045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37136"/>
        <c:crosses val="autoZero"/>
        <c:auto val="1"/>
        <c:lblAlgn val="ctr"/>
        <c:lblOffset val="100"/>
        <c:noMultiLvlLbl val="1"/>
      </c:catAx>
      <c:valAx>
        <c:axId val="160437136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5563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GRÁFICOS'!$D$22:$D$24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B-4DA2-898B-89170BE09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0400"/>
        <c:axId val="160456176"/>
      </c:barChart>
      <c:catAx>
        <c:axId val="16044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56176"/>
        <c:crosses val="autoZero"/>
        <c:auto val="1"/>
        <c:lblAlgn val="ctr"/>
        <c:lblOffset val="100"/>
        <c:noMultiLvlLbl val="1"/>
      </c:catAx>
      <c:valAx>
        <c:axId val="160456176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040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GRÁFICOS'!$D$16:$D$18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A-4ECC-92CD-CC5BFDA0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0944"/>
        <c:axId val="160459440"/>
      </c:barChart>
      <c:catAx>
        <c:axId val="16044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59440"/>
        <c:crosses val="autoZero"/>
        <c:auto val="1"/>
        <c:lblAlgn val="ctr"/>
        <c:lblOffset val="100"/>
        <c:noMultiLvlLbl val="1"/>
      </c:catAx>
      <c:valAx>
        <c:axId val="16045944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094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6A89-4801-8566-4B47ECECE71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6A89-4801-8566-4B47ECECE71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GRÁFICOS'!$E$4:$E$5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89-4801-8566-4B47ECECE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GRÁFICOS'!$E$8:$E$13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E-4ACD-A030-3FC8A8E0A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61616"/>
        <c:axId val="160444752"/>
      </c:barChart>
      <c:catAx>
        <c:axId val="16046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44752"/>
        <c:crosses val="autoZero"/>
        <c:auto val="1"/>
        <c:lblAlgn val="ctr"/>
        <c:lblOffset val="100"/>
        <c:noMultiLvlLbl val="1"/>
      </c:catAx>
      <c:valAx>
        <c:axId val="160444752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6161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GRÁFICOS'!$E$22:$E$24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8-435B-82FF-726CE02F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3872"/>
        <c:axId val="160456720"/>
      </c:barChart>
      <c:catAx>
        <c:axId val="16043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56720"/>
        <c:crosses val="autoZero"/>
        <c:auto val="1"/>
        <c:lblAlgn val="ctr"/>
        <c:lblOffset val="100"/>
        <c:noMultiLvlLbl val="1"/>
      </c:catAx>
      <c:valAx>
        <c:axId val="16045672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3387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GRÁFICOS'!$E$16:$E$18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6-4140-9115-131A22EAF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62160"/>
        <c:axId val="160463248"/>
      </c:barChart>
      <c:catAx>
        <c:axId val="16046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63248"/>
        <c:crosses val="autoZero"/>
        <c:auto val="1"/>
        <c:lblAlgn val="ctr"/>
        <c:lblOffset val="100"/>
        <c:noMultiLvlLbl val="1"/>
      </c:catAx>
      <c:valAx>
        <c:axId val="160463248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621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49CC-4AEF-8CE4-195638AB052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49CC-4AEF-8CE4-195638AB052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GRÁFICOS'!$F$4:$F$5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CC-4AEF-8CE4-195638AB0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GRÁFICOS'!$F$8:$F$13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3-4B44-8979-B0C6BCEB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1488"/>
        <c:axId val="160437680"/>
      </c:barChart>
      <c:catAx>
        <c:axId val="16044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37680"/>
        <c:crosses val="autoZero"/>
        <c:auto val="1"/>
        <c:lblAlgn val="ctr"/>
        <c:lblOffset val="100"/>
        <c:noMultiLvlLbl val="1"/>
      </c:catAx>
      <c:valAx>
        <c:axId val="16043768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148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GRÁFICOS'!$F$22:$F$24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4-4125-B85C-605B794C7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3328"/>
        <c:axId val="160457264"/>
      </c:barChart>
      <c:catAx>
        <c:axId val="16043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57264"/>
        <c:crosses val="autoZero"/>
        <c:auto val="1"/>
        <c:lblAlgn val="ctr"/>
        <c:lblOffset val="100"/>
        <c:noMultiLvlLbl val="1"/>
      </c:catAx>
      <c:valAx>
        <c:axId val="160457264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3332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GRÁFICOS'!$I$8:$I$13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F-4920-B564-9C13A817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3120"/>
        <c:axId val="160454000"/>
      </c:barChart>
      <c:catAx>
        <c:axId val="16044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54000"/>
        <c:crosses val="autoZero"/>
        <c:auto val="1"/>
        <c:lblAlgn val="ctr"/>
        <c:lblOffset val="100"/>
        <c:noMultiLvlLbl val="1"/>
      </c:catAx>
      <c:valAx>
        <c:axId val="16045400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312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GRÁFICOS'!$F$16:$F$18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D-4C6C-BD54-95F9E00C5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59984"/>
        <c:axId val="160460528"/>
      </c:barChart>
      <c:catAx>
        <c:axId val="16045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60528"/>
        <c:crosses val="autoZero"/>
        <c:auto val="1"/>
        <c:lblAlgn val="ctr"/>
        <c:lblOffset val="100"/>
        <c:noMultiLvlLbl val="1"/>
      </c:catAx>
      <c:valAx>
        <c:axId val="160460528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5998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7B23-40FA-96C1-2961F32F1E7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7B23-40FA-96C1-2961F32F1E7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GRÁFICOS'!$G$4:$G$5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3-40FA-96C1-2961F32F1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GRÁFICOS'!$G$8:$G$13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F-4BD5-AA54-E380545F4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61072"/>
        <c:axId val="160463792"/>
      </c:barChart>
      <c:catAx>
        <c:axId val="16046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63792"/>
        <c:crosses val="autoZero"/>
        <c:auto val="1"/>
        <c:lblAlgn val="ctr"/>
        <c:lblOffset val="100"/>
        <c:noMultiLvlLbl val="1"/>
      </c:catAx>
      <c:valAx>
        <c:axId val="160463792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6107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GRÁFICOS'!$G$22:$G$24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B-42C0-BD58-8784E652A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5504"/>
        <c:axId val="160432240"/>
      </c:barChart>
      <c:catAx>
        <c:axId val="16043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32240"/>
        <c:crosses val="autoZero"/>
        <c:auto val="1"/>
        <c:lblAlgn val="ctr"/>
        <c:lblOffset val="100"/>
        <c:noMultiLvlLbl val="1"/>
      </c:catAx>
      <c:valAx>
        <c:axId val="16043224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3550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GRÁFICOS'!$G$16:$G$18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F-4D1F-A2E4-D51DF42A8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7472"/>
        <c:axId val="160438224"/>
      </c:barChart>
      <c:catAx>
        <c:axId val="16044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38224"/>
        <c:crosses val="autoZero"/>
        <c:auto val="1"/>
        <c:lblAlgn val="ctr"/>
        <c:lblOffset val="100"/>
        <c:noMultiLvlLbl val="1"/>
      </c:catAx>
      <c:valAx>
        <c:axId val="160438224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747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B7FD-4470-BDD9-4BCEF60B737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B7FD-4470-BDD9-4BCEF60B737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GRÁFICOS'!$H$4:$H$5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FD-4470-BDD9-4BCEF60B7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GRÁFICOS'!$H$8:$H$13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1-4C7F-A133-9BF28795C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2784"/>
        <c:axId val="160442032"/>
      </c:barChart>
      <c:catAx>
        <c:axId val="16043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42032"/>
        <c:crosses val="autoZero"/>
        <c:auto val="1"/>
        <c:lblAlgn val="ctr"/>
        <c:lblOffset val="100"/>
        <c:noMultiLvlLbl val="1"/>
      </c:catAx>
      <c:valAx>
        <c:axId val="160442032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3278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GRÁFICOS'!$H$22:$H$24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B-483B-ADA7-63E4115D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6048"/>
        <c:axId val="160436592"/>
      </c:barChart>
      <c:catAx>
        <c:axId val="16043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36592"/>
        <c:crosses val="autoZero"/>
        <c:auto val="1"/>
        <c:lblAlgn val="ctr"/>
        <c:lblOffset val="100"/>
        <c:noMultiLvlLbl val="1"/>
      </c:catAx>
      <c:valAx>
        <c:axId val="160436592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3604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GRÁFICOS'!$H$16:$H$18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2-46BD-86D3-B3CE1EDAA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5296"/>
        <c:axId val="2074413840"/>
      </c:barChart>
      <c:catAx>
        <c:axId val="16044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74413840"/>
        <c:crosses val="autoZero"/>
        <c:auto val="1"/>
        <c:lblAlgn val="ctr"/>
        <c:lblOffset val="100"/>
        <c:noMultiLvlLbl val="1"/>
      </c:catAx>
      <c:valAx>
        <c:axId val="207441384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529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GRÁFICOS'!$I$16:$I$18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B-4BC4-AAFC-1F9F5B5A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4208"/>
        <c:axId val="160464336"/>
      </c:barChart>
      <c:catAx>
        <c:axId val="16044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64336"/>
        <c:crosses val="autoZero"/>
        <c:auto val="1"/>
        <c:lblAlgn val="ctr"/>
        <c:lblOffset val="100"/>
        <c:noMultiLvlLbl val="1"/>
      </c:catAx>
      <c:valAx>
        <c:axId val="160464336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420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GRÁFICOS'!$I$22:$I$24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A-4C61-A578-91B012ED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42576"/>
        <c:axId val="160434416"/>
      </c:barChart>
      <c:catAx>
        <c:axId val="16044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34416"/>
        <c:crosses val="autoZero"/>
        <c:auto val="1"/>
        <c:lblAlgn val="ctr"/>
        <c:lblOffset val="100"/>
        <c:noMultiLvlLbl val="1"/>
      </c:catAx>
      <c:valAx>
        <c:axId val="160434416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4257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28C-4323-BE89-8D4F0B73402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328C-4323-BE89-8D4F0B73402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GRÁFICOS'!$C$4:$C$5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8C-4323-BE89-8D4F0B73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GRÁFICOS'!$C$8:$C$13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D-46DE-80F7-D258708E8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4960"/>
        <c:axId val="160454544"/>
      </c:barChart>
      <c:catAx>
        <c:axId val="16043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54544"/>
        <c:crosses val="autoZero"/>
        <c:auto val="1"/>
        <c:lblAlgn val="ctr"/>
        <c:lblOffset val="100"/>
        <c:noMultiLvlLbl val="1"/>
      </c:catAx>
      <c:valAx>
        <c:axId val="160454544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349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GRÁFICOS'!$C$16:$C$18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E-4469-BC72-49C83994E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62704"/>
        <c:axId val="160455088"/>
      </c:barChart>
      <c:catAx>
        <c:axId val="16046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55088"/>
        <c:crosses val="autoZero"/>
        <c:auto val="1"/>
        <c:lblAlgn val="ctr"/>
        <c:lblOffset val="100"/>
        <c:noMultiLvlLbl val="1"/>
      </c:catAx>
      <c:valAx>
        <c:axId val="160455088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6270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GRÁFICOS'!$C$22:$C$24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8-4C22-801E-F65CFAEA7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58896"/>
        <c:axId val="160443664"/>
      </c:barChart>
      <c:catAx>
        <c:axId val="16045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0443664"/>
        <c:crosses val="autoZero"/>
        <c:auto val="1"/>
        <c:lblAlgn val="ctr"/>
        <c:lblOffset val="100"/>
        <c:noMultiLvlLbl val="1"/>
      </c:catAx>
      <c:valAx>
        <c:axId val="160443664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6045889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267D-44E4-A2E5-CB76F5AB964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267D-44E4-A2E5-CB76F5AB964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GRÁFICOS'!$D$4:$D$5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7D-44E4-A2E5-CB76F5AB9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image" Target="../media/image14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7" Type="http://schemas.openxmlformats.org/officeDocument/2006/relationships/image" Target="../media/image14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image" Target="../media/image14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chart" Target="../charts/chart19.xml"/><Relationship Id="rId7" Type="http://schemas.openxmlformats.org/officeDocument/2006/relationships/image" Target="../media/image1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png"/><Relationship Id="rId5" Type="http://schemas.openxmlformats.org/officeDocument/2006/relationships/image" Target="../media/image15.png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chart" Target="../charts/chart23.xml"/><Relationship Id="rId7" Type="http://schemas.openxmlformats.org/officeDocument/2006/relationships/image" Target="../media/image15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chart" Target="../charts/chart27.xml"/><Relationship Id="rId7" Type="http://schemas.openxmlformats.org/officeDocument/2006/relationships/image" Target="../media/image15.png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0</xdr:row>
      <xdr:rowOff>152400</xdr:rowOff>
    </xdr:from>
    <xdr:ext cx="10696575" cy="3457575"/>
    <xdr:grpSp>
      <xdr:nvGrpSpPr>
        <xdr:cNvPr id="2" name="Shape 2"/>
        <xdr:cNvGrpSpPr/>
      </xdr:nvGrpSpPr>
      <xdr:grpSpPr>
        <a:xfrm>
          <a:off x="1247775" y="152400"/>
          <a:ext cx="10696575" cy="3457575"/>
          <a:chOff x="0" y="2051213"/>
          <a:chExt cx="10692000" cy="3457575"/>
        </a:xfrm>
      </xdr:grpSpPr>
      <xdr:grpSp>
        <xdr:nvGrpSpPr>
          <xdr:cNvPr id="3" name="Shape 3"/>
          <xdr:cNvGrpSpPr/>
        </xdr:nvGrpSpPr>
        <xdr:grpSpPr>
          <a:xfrm>
            <a:off x="0" y="2051213"/>
            <a:ext cx="10692000" cy="3457575"/>
            <a:chOff x="0" y="2051213"/>
            <a:chExt cx="10692000" cy="3457575"/>
          </a:xfrm>
        </xdr:grpSpPr>
        <xdr:sp macro="" textlink="">
          <xdr:nvSpPr>
            <xdr:cNvPr id="4" name="Shape 4"/>
            <xdr:cNvSpPr/>
          </xdr:nvSpPr>
          <xdr:spPr>
            <a:xfrm>
              <a:off x="0" y="2051213"/>
              <a:ext cx="10692000" cy="3457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0" y="2051213"/>
              <a:ext cx="10692000" cy="3457575"/>
              <a:chOff x="0" y="2051213"/>
              <a:chExt cx="10692000" cy="34575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0" y="2051213"/>
                <a:ext cx="10692000" cy="34575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/>
              <xdr:cNvGrpSpPr/>
            </xdr:nvGrpSpPr>
            <xdr:grpSpPr>
              <a:xfrm>
                <a:off x="0" y="2051213"/>
                <a:ext cx="10692000" cy="3457575"/>
                <a:chOff x="0" y="2051213"/>
                <a:chExt cx="10692000" cy="3457575"/>
              </a:xfrm>
            </xdr:grpSpPr>
            <xdr:sp macro="" textlink="">
              <xdr:nvSpPr>
                <xdr:cNvPr id="8" name="Shape 8"/>
                <xdr:cNvSpPr/>
              </xdr:nvSpPr>
              <xdr:spPr>
                <a:xfrm>
                  <a:off x="0" y="2051213"/>
                  <a:ext cx="10692000" cy="34575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/>
                <xdr:cNvGrpSpPr/>
              </xdr:nvGrpSpPr>
              <xdr:grpSpPr>
                <a:xfrm>
                  <a:off x="0" y="2051213"/>
                  <a:ext cx="10692000" cy="3457575"/>
                  <a:chOff x="0" y="2051213"/>
                  <a:chExt cx="10692000" cy="3457575"/>
                </a:xfrm>
              </xdr:grpSpPr>
              <xdr:sp macro="" textlink="">
                <xdr:nvSpPr>
                  <xdr:cNvPr id="10" name="Shape 10"/>
                  <xdr:cNvSpPr/>
                </xdr:nvSpPr>
                <xdr:spPr>
                  <a:xfrm>
                    <a:off x="0" y="2051213"/>
                    <a:ext cx="10692000" cy="34575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" name="Shape 11"/>
                  <xdr:cNvGrpSpPr/>
                </xdr:nvGrpSpPr>
                <xdr:grpSpPr>
                  <a:xfrm>
                    <a:off x="0" y="2051213"/>
                    <a:ext cx="10692000" cy="3457575"/>
                    <a:chOff x="0" y="2051213"/>
                    <a:chExt cx="10692000" cy="3457575"/>
                  </a:xfrm>
                </xdr:grpSpPr>
                <xdr:sp macro="" textlink="">
                  <xdr:nvSpPr>
                    <xdr:cNvPr id="12" name="Shape 12"/>
                    <xdr:cNvSpPr/>
                  </xdr:nvSpPr>
                  <xdr:spPr>
                    <a:xfrm>
                      <a:off x="0" y="2051213"/>
                      <a:ext cx="10692000" cy="34575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" name="Shape 13"/>
                    <xdr:cNvGrpSpPr/>
                  </xdr:nvGrpSpPr>
                  <xdr:grpSpPr>
                    <a:xfrm>
                      <a:off x="0" y="2051213"/>
                      <a:ext cx="10692000" cy="3457575"/>
                      <a:chOff x="0" y="2051213"/>
                      <a:chExt cx="10692000" cy="3457575"/>
                    </a:xfrm>
                  </xdr:grpSpPr>
                  <xdr:sp macro="" textlink="">
                    <xdr:nvSpPr>
                      <xdr:cNvPr id="14" name="Shape 14"/>
                      <xdr:cNvSpPr/>
                    </xdr:nvSpPr>
                    <xdr:spPr>
                      <a:xfrm>
                        <a:off x="0" y="2051213"/>
                        <a:ext cx="10692000" cy="34575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" name="Shape 15"/>
                      <xdr:cNvGrpSpPr/>
                    </xdr:nvGrpSpPr>
                    <xdr:grpSpPr>
                      <a:xfrm>
                        <a:off x="0" y="2051213"/>
                        <a:ext cx="10692000" cy="3457575"/>
                        <a:chOff x="0" y="2051213"/>
                        <a:chExt cx="10692000" cy="3457575"/>
                      </a:xfrm>
                    </xdr:grpSpPr>
                    <xdr:sp macro="" textlink="">
                      <xdr:nvSpPr>
                        <xdr:cNvPr id="16" name="Shape 16"/>
                        <xdr:cNvSpPr/>
                      </xdr:nvSpPr>
                      <xdr:spPr>
                        <a:xfrm>
                          <a:off x="0" y="2051213"/>
                          <a:ext cx="10692000" cy="34575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" name="Shape 17"/>
                        <xdr:cNvGrpSpPr/>
                      </xdr:nvGrpSpPr>
                      <xdr:grpSpPr>
                        <a:xfrm>
                          <a:off x="0" y="2051213"/>
                          <a:ext cx="10692000" cy="3457575"/>
                          <a:chOff x="0" y="2051213"/>
                          <a:chExt cx="10692000" cy="3457575"/>
                        </a:xfrm>
                      </xdr:grpSpPr>
                      <xdr:sp macro="" textlink="">
                        <xdr:nvSpPr>
                          <xdr:cNvPr id="18" name="Shape 18"/>
                          <xdr:cNvSpPr/>
                        </xdr:nvSpPr>
                        <xdr:spPr>
                          <a:xfrm>
                            <a:off x="0" y="2051213"/>
                            <a:ext cx="10692000" cy="34575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" name="Shape 19"/>
                          <xdr:cNvGrpSpPr/>
                        </xdr:nvGrpSpPr>
                        <xdr:grpSpPr>
                          <a:xfrm>
                            <a:off x="0" y="2051213"/>
                            <a:ext cx="10692000" cy="3457575"/>
                            <a:chOff x="0" y="2050916"/>
                            <a:chExt cx="10692000" cy="3458169"/>
                          </a:xfrm>
                        </xdr:grpSpPr>
                        <xdr:sp macro="" textlink="">
                          <xdr:nvSpPr>
                            <xdr:cNvPr id="20" name="Shape 20"/>
                            <xdr:cNvSpPr/>
                          </xdr:nvSpPr>
                          <xdr:spPr>
                            <a:xfrm>
                              <a:off x="0" y="2050916"/>
                              <a:ext cx="10692000" cy="3458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" name="Shape 21"/>
                            <xdr:cNvGrpSpPr/>
                          </xdr:nvGrpSpPr>
                          <xdr:grpSpPr>
                            <a:xfrm>
                              <a:off x="0" y="2050916"/>
                              <a:ext cx="10692000" cy="3458169"/>
                              <a:chOff x="0" y="1412444"/>
                              <a:chExt cx="10692000" cy="3458169"/>
                            </a:xfrm>
                          </xdr:grpSpPr>
                          <xdr:sp macro="" textlink="">
                            <xdr:nvSpPr>
                              <xdr:cNvPr id="22" name="Shape 22"/>
                              <xdr:cNvSpPr/>
                            </xdr:nvSpPr>
                            <xdr:spPr>
                              <a:xfrm>
                                <a:off x="0" y="1412444"/>
                                <a:ext cx="10692000" cy="34581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3" name="Shape 23"/>
                              <xdr:cNvGrpSpPr/>
                            </xdr:nvGrpSpPr>
                            <xdr:grpSpPr>
                              <a:xfrm>
                                <a:off x="0" y="1412444"/>
                                <a:ext cx="10692000" cy="3458169"/>
                                <a:chOff x="0" y="1412444"/>
                                <a:chExt cx="10692000" cy="3458169"/>
                              </a:xfrm>
                            </xdr:grpSpPr>
                            <xdr:sp macro="" textlink="">
                              <xdr:nvSpPr>
                                <xdr:cNvPr id="24" name="Shape 24"/>
                                <xdr:cNvSpPr/>
                              </xdr:nvSpPr>
                              <xdr:spPr>
                                <a:xfrm>
                                  <a:off x="0" y="2689388"/>
                                  <a:ext cx="10692000" cy="21812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" name="Shape 25"/>
                                <xdr:cNvGrpSpPr/>
                              </xdr:nvGrpSpPr>
                              <xdr:grpSpPr>
                                <a:xfrm>
                                  <a:off x="0" y="1412444"/>
                                  <a:ext cx="10692000" cy="3458169"/>
                                  <a:chOff x="0" y="1412444"/>
                                  <a:chExt cx="10692000" cy="3458169"/>
                                </a:xfrm>
                              </xdr:grpSpPr>
                              <xdr:sp macro="" textlink="">
                                <xdr:nvSpPr>
                                  <xdr:cNvPr id="26" name="Shape 26"/>
                                  <xdr:cNvSpPr/>
                                </xdr:nvSpPr>
                                <xdr:spPr>
                                  <a:xfrm>
                                    <a:off x="0" y="2689388"/>
                                    <a:ext cx="10692000" cy="218122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" name="Shape 27" title="Desenho"/>
                                  <xdr:cNvGrpSpPr/>
                                </xdr:nvGrpSpPr>
                                <xdr:grpSpPr>
                                  <a:xfrm>
                                    <a:off x="0" y="1412444"/>
                                    <a:ext cx="10692000" cy="3458156"/>
                                    <a:chOff x="0" y="1019206"/>
                                    <a:chExt cx="10692000" cy="3432294"/>
                                  </a:xfrm>
                                </xdr:grpSpPr>
                                <xdr:sp macro="" textlink="">
                                  <xdr:nvSpPr>
                                    <xdr:cNvPr id="28" name="Shape 28"/>
                                    <xdr:cNvSpPr/>
                                  </xdr:nvSpPr>
                                  <xdr:spPr>
                                    <a:xfrm>
                                      <a:off x="0" y="2286600"/>
                                      <a:ext cx="10692000" cy="2164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9" name="Shape 29"/>
                                    <xdr:cNvSpPr txBox="1"/>
                                  </xdr:nvSpPr>
                                  <xdr:spPr>
                                    <a:xfrm>
                                      <a:off x="0" y="1019206"/>
                                      <a:ext cx="10692000" cy="13430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45700" rIns="91425" bIns="45700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lt1"/>
                                        </a:buClr>
                                        <a:buSzPts val="2800"/>
                                        <a:buFont typeface="Arial"/>
                                        <a:buNone/>
                                      </a:pPr>
                                      <a:r>
                                        <a:rPr lang="en-US" sz="2800" b="1">
                                          <a:solidFill>
                                            <a:schemeClr val="lt1"/>
                                          </a:solidFill>
                                          <a:latin typeface="Century Gothic"/>
                                          <a:ea typeface="Century Gothic"/>
                                          <a:cs typeface="Century Gothic"/>
                                          <a:sym typeface="Century Gothic"/>
                                        </a:rPr>
                                        <a:t>SIMULADOR DE MÍDIA </a:t>
                                      </a:r>
                                      <a:endParaRPr sz="1400" b="1">
                                        <a:latin typeface="Century Gothic"/>
                                        <a:ea typeface="Century Gothic"/>
                                        <a:cs typeface="Century Gothic"/>
                                        <a:sym typeface="Century Gothic"/>
                                      </a:endParaRPr>
                                    </a:p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lt1"/>
                                        </a:buClr>
                                        <a:buSzPts val="1100"/>
                                        <a:buFont typeface="Arial"/>
                                        <a:buNone/>
                                      </a:pPr>
                                      <a:r>
                                        <a:rPr lang="en-US" sz="800" b="0">
                                          <a:solidFill>
                                            <a:schemeClr val="lt1"/>
                                          </a:solidFill>
                                          <a:latin typeface="Century Gothic"/>
                                          <a:ea typeface="Century Gothic"/>
                                          <a:cs typeface="Century Gothic"/>
                                          <a:sym typeface="Century Gothic"/>
                                        </a:rPr>
                                        <a:t>(Atualizado Outubro de 2022)</a:t>
                                      </a:r>
                                      <a:endParaRPr sz="1600" b="0">
                                        <a:solidFill>
                                          <a:schemeClr val="lt1"/>
                                        </a:solidFill>
                                        <a:latin typeface="Century Gothic"/>
                                        <a:ea typeface="Century Gothic"/>
                                        <a:cs typeface="Century Gothic"/>
                                        <a:sym typeface="Century Gothic"/>
                                      </a:endParaRPr>
                                    </a:p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Clr>
                                          <a:schemeClr val="lt1"/>
                                        </a:buClr>
                                        <a:buSzPts val="2000"/>
                                        <a:buFont typeface="Arial"/>
                                        <a:buNone/>
                                      </a:pPr>
                                      <a:r>
                                        <a:rPr lang="en-US" sz="2000" b="0">
                                          <a:solidFill>
                                            <a:schemeClr val="lt1"/>
                                          </a:solidFill>
                                          <a:latin typeface="Century Gothic"/>
                                          <a:ea typeface="Century Gothic"/>
                                          <a:cs typeface="Century Gothic"/>
                                          <a:sym typeface="Century Gothic"/>
                                        </a:rPr>
                                        <a:t>Escolha sua região:</a:t>
                                      </a:r>
                                      <a:endParaRPr sz="1400">
                                        <a:latin typeface="Century Gothic"/>
                                        <a:ea typeface="Century Gothic"/>
                                        <a:cs typeface="Century Gothic"/>
                                        <a:sym typeface="Century Gothic"/>
                                      </a:endParaRPr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30" name="Shape 30"/>
                                    <xdr:cNvSpPr txBox="1"/>
                                  </xdr:nvSpPr>
                                  <xdr:spPr>
                                    <a:xfrm>
                                      <a:off x="2074875" y="2286600"/>
                                      <a:ext cx="1767900" cy="4002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t" anchorCtr="0">
                                      <a:sp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0</xdr:colOff>
      <xdr:row>0</xdr:row>
      <xdr:rowOff>0</xdr:rowOff>
    </xdr:from>
    <xdr:ext cx="29603700" cy="12039600"/>
    <xdr:pic>
      <xdr:nvPicPr>
        <xdr:cNvPr id="31" name="image1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361950</xdr:colOff>
      <xdr:row>3</xdr:row>
      <xdr:rowOff>152400</xdr:rowOff>
    </xdr:from>
    <xdr:ext cx="857250" cy="438150"/>
    <xdr:pic>
      <xdr:nvPicPr>
        <xdr:cNvPr id="32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409575</xdr:colOff>
      <xdr:row>3</xdr:row>
      <xdr:rowOff>133350</xdr:rowOff>
    </xdr:from>
    <xdr:ext cx="781050" cy="609600"/>
    <xdr:pic>
      <xdr:nvPicPr>
        <xdr:cNvPr id="33" name="image1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11</xdr:row>
      <xdr:rowOff>19050</xdr:rowOff>
    </xdr:from>
    <xdr:ext cx="3057525" cy="609600"/>
    <xdr:pic>
      <xdr:nvPicPr>
        <xdr:cNvPr id="34" name="image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15</xdr:row>
      <xdr:rowOff>28575</xdr:rowOff>
    </xdr:from>
    <xdr:ext cx="3057525" cy="619125"/>
    <xdr:pic>
      <xdr:nvPicPr>
        <xdr:cNvPr id="35" name="image1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19</xdr:row>
      <xdr:rowOff>38100</xdr:rowOff>
    </xdr:from>
    <xdr:ext cx="3057525" cy="609600"/>
    <xdr:pic>
      <xdr:nvPicPr>
        <xdr:cNvPr id="36" name="image10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28575</xdr:colOff>
      <xdr:row>11</xdr:row>
      <xdr:rowOff>28575</xdr:rowOff>
    </xdr:from>
    <xdr:ext cx="3057525" cy="619125"/>
    <xdr:pic>
      <xdr:nvPicPr>
        <xdr:cNvPr id="37" name="image1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</xdr:colOff>
      <xdr:row>15</xdr:row>
      <xdr:rowOff>28575</xdr:rowOff>
    </xdr:from>
    <xdr:ext cx="3057525" cy="619125"/>
    <xdr:pic>
      <xdr:nvPicPr>
        <xdr:cNvPr id="38" name="image3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38100</xdr:colOff>
      <xdr:row>19</xdr:row>
      <xdr:rowOff>38100</xdr:rowOff>
    </xdr:from>
    <xdr:ext cx="3057525" cy="609600"/>
    <xdr:pic>
      <xdr:nvPicPr>
        <xdr:cNvPr id="39" name="image4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76200</xdr:colOff>
      <xdr:row>19</xdr:row>
      <xdr:rowOff>38100</xdr:rowOff>
    </xdr:from>
    <xdr:ext cx="3057525" cy="609600"/>
    <xdr:pic>
      <xdr:nvPicPr>
        <xdr:cNvPr id="40" name="image2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76200</xdr:colOff>
      <xdr:row>15</xdr:row>
      <xdr:rowOff>28575</xdr:rowOff>
    </xdr:from>
    <xdr:ext cx="3057525" cy="619125"/>
    <xdr:pic>
      <xdr:nvPicPr>
        <xdr:cNvPr id="41" name="image12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66675</xdr:colOff>
      <xdr:row>11</xdr:row>
      <xdr:rowOff>28575</xdr:rowOff>
    </xdr:from>
    <xdr:ext cx="3057525" cy="619125"/>
    <xdr:pic>
      <xdr:nvPicPr>
        <xdr:cNvPr id="42" name="image7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419100</xdr:colOff>
      <xdr:row>8</xdr:row>
      <xdr:rowOff>85725</xdr:rowOff>
    </xdr:from>
    <xdr:ext cx="485775" cy="485775"/>
    <xdr:pic>
      <xdr:nvPicPr>
        <xdr:cNvPr id="2" name="image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-76200</xdr:colOff>
      <xdr:row>1</xdr:row>
      <xdr:rowOff>-352425</xdr:rowOff>
    </xdr:from>
    <xdr:ext cx="4057650" cy="2838450"/>
    <xdr:sp macro="" textlink="">
      <xdr:nvSpPr>
        <xdr:cNvPr id="38" name="Shape 38"/>
        <xdr:cNvSpPr/>
      </xdr:nvSpPr>
      <xdr:spPr>
        <a:xfrm>
          <a:off x="3336225" y="2379825"/>
          <a:ext cx="4019550" cy="2800350"/>
        </a:xfrm>
        <a:prstGeom prst="rect">
          <a:avLst/>
        </a:prstGeom>
        <a:solidFill>
          <a:schemeClr val="accent6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800"/>
            <a:buFont typeface="Arial"/>
            <a:buNone/>
          </a:pPr>
          <a:r>
            <a:rPr lang="en-US" sz="2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EM MANUTENÇÃO</a:t>
          </a:r>
          <a:endParaRPr sz="1400"/>
        </a:p>
      </xdr:txBody>
    </xdr:sp>
    <xdr:clientData fLocksWithSheet="0"/>
  </xdr:oneCellAnchor>
  <xdr:oneCellAnchor>
    <xdr:from>
      <xdr:col>0</xdr:col>
      <xdr:colOff>28575</xdr:colOff>
      <xdr:row>0</xdr:row>
      <xdr:rowOff>38100</xdr:rowOff>
    </xdr:from>
    <xdr:ext cx="266700" cy="295275"/>
    <xdr:pic>
      <xdr:nvPicPr>
        <xdr:cNvPr id="2" name="image16.png" descr="setas_2555_Fleche_Droite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1676400</xdr:colOff>
      <xdr:row>50</xdr:row>
      <xdr:rowOff>9525</xdr:rowOff>
    </xdr:from>
    <xdr:ext cx="3943350" cy="2905125"/>
    <xdr:graphicFrame macro="">
      <xdr:nvGraphicFramePr>
        <xdr:cNvPr id="18562117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419100</xdr:colOff>
      <xdr:row>49</xdr:row>
      <xdr:rowOff>114300</xdr:rowOff>
    </xdr:from>
    <xdr:ext cx="6591300" cy="3133725"/>
    <xdr:graphicFrame macro="">
      <xdr:nvGraphicFramePr>
        <xdr:cNvPr id="122622641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6</xdr:col>
      <xdr:colOff>409575</xdr:colOff>
      <xdr:row>65</xdr:row>
      <xdr:rowOff>123825</xdr:rowOff>
    </xdr:from>
    <xdr:ext cx="6629400" cy="3448050"/>
    <xdr:graphicFrame macro="">
      <xdr:nvGraphicFramePr>
        <xdr:cNvPr id="50074688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</xdr:col>
      <xdr:colOff>1676400</xdr:colOff>
      <xdr:row>65</xdr:row>
      <xdr:rowOff>171450</xdr:rowOff>
    </xdr:from>
    <xdr:ext cx="3981450" cy="3390900"/>
    <xdr:graphicFrame macro="">
      <xdr:nvGraphicFramePr>
        <xdr:cNvPr id="181488370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0</xdr:colOff>
      <xdr:row>2</xdr:row>
      <xdr:rowOff>95250</xdr:rowOff>
    </xdr:from>
    <xdr:ext cx="8353425" cy="857250"/>
    <xdr:sp macro="" textlink="">
      <xdr:nvSpPr>
        <xdr:cNvPr id="31" name="Shape 31"/>
        <xdr:cNvSpPr txBox="1"/>
      </xdr:nvSpPr>
      <xdr:spPr>
        <a:xfrm>
          <a:off x="1174050" y="3356138"/>
          <a:ext cx="834390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SCE- Estado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866775</xdr:colOff>
      <xdr:row>4</xdr:row>
      <xdr:rowOff>76200</xdr:rowOff>
    </xdr:from>
    <xdr:ext cx="952500" cy="447675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742950</xdr:colOff>
      <xdr:row>4</xdr:row>
      <xdr:rowOff>57150</xdr:rowOff>
    </xdr:from>
    <xdr:ext cx="857250" cy="6191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5</xdr:row>
      <xdr:rowOff>123825</xdr:rowOff>
    </xdr:from>
    <xdr:ext cx="495300" cy="495300"/>
    <xdr:pic>
      <xdr:nvPicPr>
        <xdr:cNvPr id="4" name="image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1171575</xdr:colOff>
      <xdr:row>51</xdr:row>
      <xdr:rowOff>133350</xdr:rowOff>
    </xdr:from>
    <xdr:ext cx="3952875" cy="2914650"/>
    <xdr:graphicFrame macro="">
      <xdr:nvGraphicFramePr>
        <xdr:cNvPr id="18656950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1028700</xdr:colOff>
      <xdr:row>51</xdr:row>
      <xdr:rowOff>47625</xdr:rowOff>
    </xdr:from>
    <xdr:ext cx="6600825" cy="3124200"/>
    <xdr:graphicFrame macro="">
      <xdr:nvGraphicFramePr>
        <xdr:cNvPr id="79837466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5</xdr:col>
      <xdr:colOff>1019175</xdr:colOff>
      <xdr:row>67</xdr:row>
      <xdr:rowOff>47625</xdr:rowOff>
    </xdr:from>
    <xdr:ext cx="6638925" cy="3448050"/>
    <xdr:graphicFrame macro="">
      <xdr:nvGraphicFramePr>
        <xdr:cNvPr id="966288914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</xdr:col>
      <xdr:colOff>1171575</xdr:colOff>
      <xdr:row>67</xdr:row>
      <xdr:rowOff>95250</xdr:rowOff>
    </xdr:from>
    <xdr:ext cx="3981450" cy="3390900"/>
    <xdr:graphicFrame macro="">
      <xdr:nvGraphicFramePr>
        <xdr:cNvPr id="554218521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114300</xdr:colOff>
      <xdr:row>3</xdr:row>
      <xdr:rowOff>0</xdr:rowOff>
    </xdr:from>
    <xdr:ext cx="9896475" cy="857250"/>
    <xdr:sp macro="" textlink="">
      <xdr:nvSpPr>
        <xdr:cNvPr id="32" name="Shape 32"/>
        <xdr:cNvSpPr txBox="1"/>
      </xdr:nvSpPr>
      <xdr:spPr>
        <a:xfrm>
          <a:off x="402525" y="3356138"/>
          <a:ext cx="9886950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SC1 - FLORIANÓPOLIS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685800</xdr:colOff>
      <xdr:row>4</xdr:row>
      <xdr:rowOff>28575</xdr:rowOff>
    </xdr:from>
    <xdr:ext cx="942975" cy="447675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876300</xdr:colOff>
      <xdr:row>4</xdr:row>
      <xdr:rowOff>9525</xdr:rowOff>
    </xdr:from>
    <xdr:ext cx="857250" cy="6191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5</xdr:row>
      <xdr:rowOff>161925</xdr:rowOff>
    </xdr:from>
    <xdr:ext cx="495300" cy="495300"/>
    <xdr:pic>
      <xdr:nvPicPr>
        <xdr:cNvPr id="4" name="image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1362075</xdr:colOff>
      <xdr:row>52</xdr:row>
      <xdr:rowOff>66675</xdr:rowOff>
    </xdr:from>
    <xdr:ext cx="3962400" cy="3143250"/>
    <xdr:graphicFrame macro="">
      <xdr:nvGraphicFramePr>
        <xdr:cNvPr id="16027239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171450</xdr:colOff>
      <xdr:row>52</xdr:row>
      <xdr:rowOff>85725</xdr:rowOff>
    </xdr:from>
    <xdr:ext cx="6581775" cy="3133725"/>
    <xdr:graphicFrame macro="">
      <xdr:nvGraphicFramePr>
        <xdr:cNvPr id="115455962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1371600</xdr:colOff>
      <xdr:row>69</xdr:row>
      <xdr:rowOff>9525</xdr:rowOff>
    </xdr:from>
    <xdr:ext cx="3990975" cy="3390900"/>
    <xdr:graphicFrame macro="">
      <xdr:nvGraphicFramePr>
        <xdr:cNvPr id="844905453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161925</xdr:colOff>
      <xdr:row>69</xdr:row>
      <xdr:rowOff>0</xdr:rowOff>
    </xdr:from>
    <xdr:ext cx="6619875" cy="3448050"/>
    <xdr:graphicFrame macro="">
      <xdr:nvGraphicFramePr>
        <xdr:cNvPr id="310620768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66675</xdr:colOff>
      <xdr:row>3</xdr:row>
      <xdr:rowOff>19050</xdr:rowOff>
    </xdr:from>
    <xdr:ext cx="3848100" cy="857250"/>
    <xdr:sp macro="" textlink="">
      <xdr:nvSpPr>
        <xdr:cNvPr id="33" name="Shape 33"/>
        <xdr:cNvSpPr txBox="1"/>
      </xdr:nvSpPr>
      <xdr:spPr>
        <a:xfrm>
          <a:off x="3426713" y="3356138"/>
          <a:ext cx="383857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SC2 - ITAJAÍ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590550</xdr:colOff>
      <xdr:row>4</xdr:row>
      <xdr:rowOff>114300</xdr:rowOff>
    </xdr:from>
    <xdr:ext cx="952500" cy="457200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590550</xdr:colOff>
      <xdr:row>4</xdr:row>
      <xdr:rowOff>114300</xdr:rowOff>
    </xdr:from>
    <xdr:ext cx="857250" cy="6191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114300</xdr:rowOff>
    </xdr:from>
    <xdr:ext cx="495300" cy="495300"/>
    <xdr:pic>
      <xdr:nvPicPr>
        <xdr:cNvPr id="4" name="image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1466850</xdr:colOff>
      <xdr:row>51</xdr:row>
      <xdr:rowOff>38100</xdr:rowOff>
    </xdr:from>
    <xdr:ext cx="3962400" cy="3133725"/>
    <xdr:graphicFrame macro="">
      <xdr:nvGraphicFramePr>
        <xdr:cNvPr id="544580465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238125</xdr:colOff>
      <xdr:row>51</xdr:row>
      <xdr:rowOff>47625</xdr:rowOff>
    </xdr:from>
    <xdr:ext cx="6591300" cy="3124200"/>
    <xdr:graphicFrame macro="">
      <xdr:nvGraphicFramePr>
        <xdr:cNvPr id="809617461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1476375</xdr:colOff>
      <xdr:row>67</xdr:row>
      <xdr:rowOff>142875</xdr:rowOff>
    </xdr:from>
    <xdr:ext cx="3990975" cy="3390900"/>
    <xdr:graphicFrame macro="">
      <xdr:nvGraphicFramePr>
        <xdr:cNvPr id="2084584074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6</xdr:col>
      <xdr:colOff>238125</xdr:colOff>
      <xdr:row>67</xdr:row>
      <xdr:rowOff>152400</xdr:rowOff>
    </xdr:from>
    <xdr:ext cx="6629400" cy="3457575"/>
    <xdr:graphicFrame macro="">
      <xdr:nvGraphicFramePr>
        <xdr:cNvPr id="492640566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38100</xdr:colOff>
      <xdr:row>2</xdr:row>
      <xdr:rowOff>133350</xdr:rowOff>
    </xdr:from>
    <xdr:ext cx="3848100" cy="857250"/>
    <xdr:sp macro="" textlink="">
      <xdr:nvSpPr>
        <xdr:cNvPr id="34" name="Shape 34"/>
        <xdr:cNvSpPr txBox="1"/>
      </xdr:nvSpPr>
      <xdr:spPr>
        <a:xfrm>
          <a:off x="3426713" y="3356138"/>
          <a:ext cx="383857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SC3- CRICIÚMA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342900</xdr:colOff>
      <xdr:row>4</xdr:row>
      <xdr:rowOff>114300</xdr:rowOff>
    </xdr:from>
    <xdr:ext cx="942975" cy="457200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533400</xdr:colOff>
      <xdr:row>4</xdr:row>
      <xdr:rowOff>95250</xdr:rowOff>
    </xdr:from>
    <xdr:ext cx="857250" cy="6191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</xdr:row>
      <xdr:rowOff>190500</xdr:rowOff>
    </xdr:from>
    <xdr:ext cx="495300" cy="495300"/>
    <xdr:pic>
      <xdr:nvPicPr>
        <xdr:cNvPr id="4" name="image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1123950</xdr:colOff>
      <xdr:row>51</xdr:row>
      <xdr:rowOff>76200</xdr:rowOff>
    </xdr:from>
    <xdr:ext cx="3962400" cy="3162300"/>
    <xdr:graphicFrame macro="">
      <xdr:nvGraphicFramePr>
        <xdr:cNvPr id="279620244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885825</xdr:colOff>
      <xdr:row>51</xdr:row>
      <xdr:rowOff>85725</xdr:rowOff>
    </xdr:from>
    <xdr:ext cx="6619875" cy="3162300"/>
    <xdr:graphicFrame macro="">
      <xdr:nvGraphicFramePr>
        <xdr:cNvPr id="422055755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1133475</xdr:colOff>
      <xdr:row>68</xdr:row>
      <xdr:rowOff>0</xdr:rowOff>
    </xdr:from>
    <xdr:ext cx="3990975" cy="3409950"/>
    <xdr:graphicFrame macro="">
      <xdr:nvGraphicFramePr>
        <xdr:cNvPr id="160609097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885825</xdr:colOff>
      <xdr:row>68</xdr:row>
      <xdr:rowOff>9525</xdr:rowOff>
    </xdr:from>
    <xdr:ext cx="6648450" cy="3476625"/>
    <xdr:graphicFrame macro="">
      <xdr:nvGraphicFramePr>
        <xdr:cNvPr id="759070584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0</xdr:colOff>
      <xdr:row>3</xdr:row>
      <xdr:rowOff>47625</xdr:rowOff>
    </xdr:from>
    <xdr:ext cx="3848100" cy="857250"/>
    <xdr:sp macro="" textlink="">
      <xdr:nvSpPr>
        <xdr:cNvPr id="35" name="Shape 35"/>
        <xdr:cNvSpPr txBox="1"/>
      </xdr:nvSpPr>
      <xdr:spPr>
        <a:xfrm>
          <a:off x="3426713" y="3356138"/>
          <a:ext cx="383857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SC4- JOINVILLE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2" name="image15.png" title="Imagem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342900</xdr:colOff>
      <xdr:row>4</xdr:row>
      <xdr:rowOff>114300</xdr:rowOff>
    </xdr:from>
    <xdr:ext cx="942975" cy="457200"/>
    <xdr:pic>
      <xdr:nvPicPr>
        <xdr:cNvPr id="3" name="image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533400</xdr:colOff>
      <xdr:row>4</xdr:row>
      <xdr:rowOff>95250</xdr:rowOff>
    </xdr:from>
    <xdr:ext cx="857250" cy="619125"/>
    <xdr:pic>
      <xdr:nvPicPr>
        <xdr:cNvPr id="4" name="image8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161925</xdr:rowOff>
    </xdr:from>
    <xdr:ext cx="495300" cy="495300"/>
    <xdr:pic>
      <xdr:nvPicPr>
        <xdr:cNvPr id="5" name="image6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1419225</xdr:colOff>
      <xdr:row>52</xdr:row>
      <xdr:rowOff>66675</xdr:rowOff>
    </xdr:from>
    <xdr:ext cx="3962400" cy="3162300"/>
    <xdr:graphicFrame macro="">
      <xdr:nvGraphicFramePr>
        <xdr:cNvPr id="951132334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561975</xdr:colOff>
      <xdr:row>52</xdr:row>
      <xdr:rowOff>76200</xdr:rowOff>
    </xdr:from>
    <xdr:ext cx="6619875" cy="3162300"/>
    <xdr:graphicFrame macro="">
      <xdr:nvGraphicFramePr>
        <xdr:cNvPr id="1890627557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1428750</xdr:colOff>
      <xdr:row>68</xdr:row>
      <xdr:rowOff>190500</xdr:rowOff>
    </xdr:from>
    <xdr:ext cx="3990975" cy="3419475"/>
    <xdr:graphicFrame macro="">
      <xdr:nvGraphicFramePr>
        <xdr:cNvPr id="1300013618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561975</xdr:colOff>
      <xdr:row>69</xdr:row>
      <xdr:rowOff>0</xdr:rowOff>
    </xdr:from>
    <xdr:ext cx="6648450" cy="3476625"/>
    <xdr:graphicFrame macro="">
      <xdr:nvGraphicFramePr>
        <xdr:cNvPr id="1264611150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0</xdr:colOff>
      <xdr:row>3</xdr:row>
      <xdr:rowOff>19050</xdr:rowOff>
    </xdr:from>
    <xdr:ext cx="3848100" cy="857250"/>
    <xdr:sp macro="" textlink="">
      <xdr:nvSpPr>
        <xdr:cNvPr id="36" name="Shape 36"/>
        <xdr:cNvSpPr txBox="1"/>
      </xdr:nvSpPr>
      <xdr:spPr>
        <a:xfrm>
          <a:off x="3426713" y="3356138"/>
          <a:ext cx="383857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SC5- Blumenau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285750</xdr:colOff>
      <xdr:row>4</xdr:row>
      <xdr:rowOff>123825</xdr:rowOff>
    </xdr:from>
    <xdr:ext cx="942975" cy="457200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552450</xdr:colOff>
      <xdr:row>4</xdr:row>
      <xdr:rowOff>104775</xdr:rowOff>
    </xdr:from>
    <xdr:ext cx="857250" cy="6191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4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5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152400</xdr:rowOff>
    </xdr:from>
    <xdr:ext cx="485775" cy="504825"/>
    <xdr:pic>
      <xdr:nvPicPr>
        <xdr:cNvPr id="6" name="image6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1428750</xdr:colOff>
      <xdr:row>54</xdr:row>
      <xdr:rowOff>104775</xdr:rowOff>
    </xdr:from>
    <xdr:ext cx="3962400" cy="3162300"/>
    <xdr:graphicFrame macro="">
      <xdr:nvGraphicFramePr>
        <xdr:cNvPr id="1538683249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466725</xdr:colOff>
      <xdr:row>54</xdr:row>
      <xdr:rowOff>114300</xdr:rowOff>
    </xdr:from>
    <xdr:ext cx="6619875" cy="3162300"/>
    <xdr:graphicFrame macro="">
      <xdr:nvGraphicFramePr>
        <xdr:cNvPr id="1761438114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1438275</xdr:colOff>
      <xdr:row>71</xdr:row>
      <xdr:rowOff>28575</xdr:rowOff>
    </xdr:from>
    <xdr:ext cx="3990975" cy="3409950"/>
    <xdr:graphicFrame macro="">
      <xdr:nvGraphicFramePr>
        <xdr:cNvPr id="1186266531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466725</xdr:colOff>
      <xdr:row>71</xdr:row>
      <xdr:rowOff>38100</xdr:rowOff>
    </xdr:from>
    <xdr:ext cx="6648450" cy="3476625"/>
    <xdr:graphicFrame macro="">
      <xdr:nvGraphicFramePr>
        <xdr:cNvPr id="913195388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38100</xdr:colOff>
      <xdr:row>3</xdr:row>
      <xdr:rowOff>19050</xdr:rowOff>
    </xdr:from>
    <xdr:ext cx="3848100" cy="857250"/>
    <xdr:sp macro="" textlink="">
      <xdr:nvSpPr>
        <xdr:cNvPr id="37" name="Shape 37"/>
        <xdr:cNvSpPr txBox="1"/>
      </xdr:nvSpPr>
      <xdr:spPr>
        <a:xfrm>
          <a:off x="3426713" y="3356138"/>
          <a:ext cx="3838575" cy="8477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SC6- Oeste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228600</xdr:colOff>
      <xdr:row>4</xdr:row>
      <xdr:rowOff>66675</xdr:rowOff>
    </xdr:from>
    <xdr:ext cx="942975" cy="447675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495300</xdr:colOff>
      <xdr:row>4</xdr:row>
      <xdr:rowOff>47625</xdr:rowOff>
    </xdr:from>
    <xdr:ext cx="857250" cy="619125"/>
    <xdr:pic>
      <xdr:nvPicPr>
        <xdr:cNvPr id="3" name="image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4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5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190500</xdr:rowOff>
    </xdr:from>
    <xdr:ext cx="495300" cy="495300"/>
    <xdr:pic>
      <xdr:nvPicPr>
        <xdr:cNvPr id="6" name="image6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57150</xdr:rowOff>
    </xdr:from>
    <xdr:ext cx="485775" cy="485775"/>
    <xdr:pic>
      <xdr:nvPicPr>
        <xdr:cNvPr id="2" name="image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no%20Microsoft%20Office%20PowerPoin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endar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ana.silvestrini\Configura&#231;&#245;es%20locais\Temporary%20Internet%20Files\Content.Outlook\Y5DOB4K4\Sadia\HOT%20POCKET\M&#234;s%20Base%20do%20patrocinio%20Canal%20Sony%20Sp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áfico no Microsoft Office Pow"/>
      <sheetName val="Gr%C3%A1fico%20no%20Microsoft%2"/>
      <sheetName val="Plan1"/>
      <sheetName val="Feriados"/>
      <sheetName val=""/>
      <sheetName val="\Users\mac\Downloads\Gráfico no"/>
      <sheetName val="\Users\mac\Desktop\Gráfico no M"/>
      <sheetName val="\Users\FMARCHI\Downloads\Gráfic"/>
      <sheetName val="menu"/>
      <sheetName val="perfil_fx_Hor"/>
      <sheetName val="outdr"/>
      <sheetName val="Tabelas"/>
      <sheetName val="VICTEL ($R)"/>
      <sheetName val="TAB.Daten"/>
      <sheetName val="TV Aberta - Pré"/>
      <sheetName val="ESPEC. F11"/>
      <sheetName val="Esporte Interativo "/>
      <sheetName val="TV Aberta 4G"/>
      <sheetName val="TV Fechada - Pós "/>
      <sheetName val="Total Copias"/>
      <sheetName val="Pay TV - Pré Ostentar 2GB"/>
      <sheetName val="ESPC. ZARPA"/>
      <sheetName val="ESPC. ESTAÇÃO RIO"/>
      <sheetName val="GLOBO "/>
      <sheetName val="RECORD."/>
      <sheetName val="SBT."/>
      <sheetName val="GLOBO"/>
      <sheetName val="BAND"/>
      <sheetName val="BAND."/>
      <sheetName val="RECORD"/>
      <sheetName val="SBT"/>
      <sheetName val="REDE TV "/>
      <sheetName val="Globosat "/>
      <sheetName val="Especificacoes Globosat"/>
      <sheetName val="Especificacoes Esp Interativo"/>
      <sheetName val="Especificacoes TNT E TBS"/>
      <sheetName val="Esporte Interativo"/>
      <sheetName val="ESPN"/>
      <sheetName val="FOX"/>
      <sheetName val="Globosat"/>
      <sheetName val="tv fechada"/>
      <sheetName val="Gráfico%20no%20Microsoft%20Offi"/>
      <sheetName val="\Users\ferreirap\AppData\Local\"/>
      <sheetName val="[Gráfico no Microsoft Office Po"/>
      <sheetName val="Gráfico_no_Microsoft_Office_Pow"/>
      <sheetName val="VICTEL_($R)"/>
      <sheetName val="TAB_Daten"/>
      <sheetName val="TV_Aberta_-_Pré"/>
      <sheetName val="ESPEC__F11"/>
      <sheetName val="Esporte_Interativo_"/>
      <sheetName val="TV_Aberta_4G"/>
      <sheetName val="TV_Fechada_-_Pós_"/>
      <sheetName val="Total_Copias"/>
      <sheetName val="Pay_TV_-_Pré_Ostentar_2GB"/>
      <sheetName val="ESPC__ZARPA"/>
      <sheetName val="ESPC__ESTAÇÃO_RIO"/>
      <sheetName val="GLOBO_"/>
      <sheetName val="RECORD_"/>
      <sheetName val="SBT_"/>
      <sheetName val="BAND_"/>
      <sheetName val="REDE_TV_"/>
      <sheetName val="Globosat_"/>
      <sheetName val="Especificacoes_Globosat"/>
      <sheetName val="Especificacoes_Esp_Interativo"/>
      <sheetName val="Especificacoes_TNT_E_TBS"/>
      <sheetName val="Esporte_Interativo"/>
      <sheetName val="tv_fechada"/>
      <sheetName val="\Users\mac\Downloads\Gráfico_no"/>
      <sheetName val="\Users\mac\Desktop\Gráfico_no_M"/>
      <sheetName val="Gráfico_no_Microsoft_Office_Po1"/>
      <sheetName val="VICTEL_($R)1"/>
      <sheetName val="TAB_Daten1"/>
      <sheetName val="TV_Aberta_-_Pré1"/>
      <sheetName val="ESPEC__F111"/>
      <sheetName val="Esporte_Interativo_1"/>
      <sheetName val="TV_Aberta_4G1"/>
      <sheetName val="TV_Fechada_-_Pós_1"/>
      <sheetName val="Total_Copias1"/>
      <sheetName val="Pay_TV_-_Pré_Ostentar_2GB1"/>
      <sheetName val="ESPC__ZARPA1"/>
      <sheetName val="ESPC__ESTAÇÃO_RIO1"/>
      <sheetName val="GLOBO_1"/>
      <sheetName val="RECORD_1"/>
      <sheetName val="SBT_1"/>
      <sheetName val="BAND_1"/>
      <sheetName val="REDE_TV_1"/>
      <sheetName val="Globosat_1"/>
      <sheetName val="Especificacoes_Globosat1"/>
      <sheetName val="Especificacoes_Esp_Interativo1"/>
      <sheetName val="Especificacoes_TNT_E_TBS1"/>
      <sheetName val="Esporte_Interativo1"/>
      <sheetName val="tv_fechada1"/>
      <sheetName val="\Users\mac\Downloads\Gráfico_n1"/>
      <sheetName val="\Users\mac\Desktop\Gráfico_no_1"/>
      <sheetName val="Gráfico_no_Microsoft_Office_Po2"/>
      <sheetName val="VICTEL_($R)2"/>
      <sheetName val="TAB_Daten2"/>
      <sheetName val="TV_Aberta_-_Pré2"/>
      <sheetName val="ESPEC__F112"/>
      <sheetName val="Esporte_Interativo_2"/>
      <sheetName val="TV_Aberta_4G2"/>
      <sheetName val="TV_Fechada_-_Pós_2"/>
      <sheetName val="Total_Copias2"/>
      <sheetName val="Pay_TV_-_Pré_Ostentar_2GB2"/>
      <sheetName val="ESPC__ZARPA2"/>
      <sheetName val="ESPC__ESTAÇÃO_RIO2"/>
      <sheetName val="GLOBO_2"/>
      <sheetName val="RECORD_2"/>
      <sheetName val="SBT_2"/>
      <sheetName val="BAND_2"/>
      <sheetName val="REDE_TV_2"/>
      <sheetName val="Globosat_2"/>
      <sheetName val="Especificacoes_Globosat2"/>
      <sheetName val="Especificacoes_Esp_Interativo2"/>
      <sheetName val="Especificacoes_TNT_E_TBS2"/>
      <sheetName val="Esporte_Interativo2"/>
      <sheetName val="tv_fechada2"/>
      <sheetName val="\Users\mac\Downloads\Gráfico_n2"/>
      <sheetName val="\Users\mac\Desktop\Gráfico_no_2"/>
      <sheetName val="Gráfico_no_Microsoft_Office_Po3"/>
      <sheetName val="VICTEL_($R)3"/>
      <sheetName val="TAB_Daten3"/>
      <sheetName val="TV_Aberta_-_Pré3"/>
      <sheetName val="ESPEC__F113"/>
      <sheetName val="Esporte_Interativo_3"/>
      <sheetName val="TV_Aberta_4G3"/>
      <sheetName val="TV_Fechada_-_Pós_3"/>
      <sheetName val="Total_Copias3"/>
      <sheetName val="Pay_TV_-_Pré_Ostentar_2GB3"/>
      <sheetName val="ESPC__ZARPA3"/>
      <sheetName val="ESPC__ESTAÇÃO_RIO3"/>
      <sheetName val="GLOBO_3"/>
      <sheetName val="RECORD_3"/>
      <sheetName val="SBT_3"/>
      <sheetName val="BAND_3"/>
      <sheetName val="REDE_TV_3"/>
      <sheetName val="Globosat_3"/>
      <sheetName val="Especificacoes_Globosat3"/>
      <sheetName val="Especificacoes_Esp_Interativo3"/>
      <sheetName val="Especificacoes_TNT_E_TBS3"/>
      <sheetName val="Esporte_Interativo3"/>
      <sheetName val="tv_fechada3"/>
      <sheetName val="\Users\mac\Downloads\Gráfico_n3"/>
      <sheetName val="\Users\mac\Desktop\Gráfico_no_3"/>
    </sheetNames>
    <definedNames>
      <definedName name="________________________p1"/>
      <definedName name="_______________________p1"/>
      <definedName name="______________________p1"/>
      <definedName name="_____________________p1"/>
      <definedName name="____________________p1"/>
      <definedName name="____p1"/>
      <definedName name="__p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Feriados"/>
      <sheetName val="Launch and Maintenance"/>
      <sheetName val="Calendario"/>
      <sheetName val="menu"/>
      <sheetName val="Est.REV."/>
      <sheetName val="1"/>
      <sheetName val="Calendário"/>
      <sheetName val="NEWS PREV"/>
      <sheetName val="outdr"/>
      <sheetName val="Calendario.xls"/>
      <sheetName val="Plan1"/>
      <sheetName val="Plan2"/>
      <sheetName val="PLMM-R$"/>
      <sheetName val="PE1"/>
      <sheetName val="RS1"/>
      <sheetName val="SC1"/>
      <sheetName val="SP1"/>
      <sheetName val="BAU"/>
      <sheetName val="BH"/>
      <sheetName val="CAM"/>
      <sheetName val="CEE"/>
      <sheetName val="CUR"/>
      <sheetName val="DF"/>
      <sheetName val="PRP"/>
      <sheetName val="RIB"/>
      <sheetName val="RJ"/>
      <sheetName val="SAL"/>
      <sheetName val="SAN"/>
      <sheetName val="SCA"/>
      <sheetName val="SJC"/>
      <sheetName val="SJR"/>
      <sheetName val="SOR"/>
      <sheetName val="Tvsa"/>
      <sheetName val="Dados BS-04"/>
      <sheetName val="RECVOL"/>
      <sheetName val="perfil_fx_Hor"/>
      <sheetName val="NEW AD SP"/>
      <sheetName val="#REF"/>
      <sheetName val="#¡REF"/>
      <sheetName val="Parametros"/>
      <sheetName val="JDE_BP"/>
      <sheetName val="XX1_Tesoreria"/>
      <sheetName val="JDE_AP"/>
      <sheetName val="MEXICO"/>
      <sheetName val="GRUPO"/>
      <sheetName val="tablas y rangos"/>
      <sheetName val="MAESTRO"/>
      <sheetName val="R2002"/>
      <sheetName val="Launch_and_Maintenance"/>
      <sheetName val="paramètres"/>
      <sheetName val="critérios"/>
      <sheetName val="Control"/>
      <sheetName val="anarev"/>
      <sheetName val="Dados_BS-04"/>
      <sheetName val="Calendario_xls"/>
      <sheetName val="Est_REV_"/>
      <sheetName val="NEWS_PREV"/>
      <sheetName val="NEW_AD_SP"/>
      <sheetName val="Dados_BS-041"/>
      <sheetName val="Launch_and_Maintenance1"/>
      <sheetName val="Calendario_xls1"/>
      <sheetName val="Est_REV_1"/>
      <sheetName val="NEWS_PREV1"/>
      <sheetName val="NEW_AD_SP1"/>
      <sheetName val="Dados_BS-042"/>
      <sheetName val="Launch_and_Maintenance2"/>
      <sheetName val="Calendario_xls2"/>
      <sheetName val="Est_REV_2"/>
      <sheetName val="NEWS_PREV2"/>
      <sheetName val="NEW_AD_SP2"/>
      <sheetName val="Dados_BS-043"/>
      <sheetName val="Launch_and_Maintenance3"/>
      <sheetName val="Calendario_xls3"/>
      <sheetName val="Est_REV_3"/>
      <sheetName val="NEWS_PREV3"/>
      <sheetName val="NEW_AD_SP3"/>
      <sheetName val="Dados_BS-044"/>
      <sheetName val="Launch_and_Maintenance4"/>
      <sheetName val="Calendario_xls4"/>
      <sheetName val="Est_REV_4"/>
      <sheetName val="NEWS_PREV4"/>
      <sheetName val="NEW_AD_SP4"/>
      <sheetName val="Dados_BS-045"/>
      <sheetName val="Launch_and_Maintenance5"/>
      <sheetName val="Calendario_xls5"/>
      <sheetName val="Est_REV_5"/>
      <sheetName val="NEWS_PREV5"/>
      <sheetName val="NEW_AD_SP5"/>
    </sheetNames>
    <sheetDataSet>
      <sheetData sheetId="0">
        <row r="2">
          <cell r="AC2" t="b">
            <v>1</v>
          </cell>
        </row>
      </sheetData>
      <sheetData sheetId="1">
        <row r="2">
          <cell r="AC2" t="b">
            <v>1</v>
          </cell>
        </row>
        <row r="4">
          <cell r="B4">
            <v>38353</v>
          </cell>
        </row>
        <row r="5">
          <cell r="B5">
            <v>38436</v>
          </cell>
        </row>
        <row r="6">
          <cell r="B6">
            <v>38438</v>
          </cell>
        </row>
        <row r="7">
          <cell r="B7">
            <v>38463</v>
          </cell>
        </row>
        <row r="8">
          <cell r="B8">
            <v>38473</v>
          </cell>
        </row>
        <row r="9">
          <cell r="B9">
            <v>38498</v>
          </cell>
        </row>
        <row r="10">
          <cell r="B10">
            <v>38602</v>
          </cell>
        </row>
        <row r="11">
          <cell r="B11">
            <v>38637</v>
          </cell>
        </row>
        <row r="12">
          <cell r="B12">
            <v>38658</v>
          </cell>
        </row>
        <row r="13">
          <cell r="B13">
            <v>38671</v>
          </cell>
        </row>
        <row r="14">
          <cell r="B14">
            <v>38711</v>
          </cell>
        </row>
        <row r="17">
          <cell r="B17">
            <v>38391</v>
          </cell>
        </row>
        <row r="18">
          <cell r="B18">
            <v>38431</v>
          </cell>
        </row>
        <row r="19">
          <cell r="B19">
            <v>38437</v>
          </cell>
        </row>
        <row r="20">
          <cell r="B20">
            <v>38480</v>
          </cell>
        </row>
        <row r="21">
          <cell r="B21">
            <v>38515</v>
          </cell>
        </row>
        <row r="22">
          <cell r="B22">
            <v>38637</v>
          </cell>
        </row>
        <row r="23">
          <cell r="B23">
            <v>38578</v>
          </cell>
        </row>
        <row r="24">
          <cell r="B24">
            <v>38625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ês base"/>
      <sheetName val="Mês Base do patrocinio Canal So"/>
      <sheetName val="\Documents and Settings\juliana"/>
    </sheetNames>
    <definedNames>
      <definedName name="________________________p1"/>
      <definedName name="_______________________p1"/>
    </defined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"/>
  <sheetViews>
    <sheetView workbookViewId="0"/>
  </sheetViews>
  <sheetFormatPr defaultColWidth="14.44140625" defaultRowHeight="15" customHeight="1"/>
  <cols>
    <col min="1" max="6" width="8.6640625" customWidth="1"/>
  </cols>
  <sheetData>
    <row r="1" spans="1:1" ht="14.4">
      <c r="A1" s="1" t="s">
        <v>0</v>
      </c>
    </row>
    <row r="21" spans="12:12" ht="15.75" customHeight="1"/>
    <row r="22" spans="12:12" ht="15.75" customHeight="1"/>
    <row r="23" spans="12:12" ht="15.75" customHeight="1"/>
    <row r="24" spans="12:12" ht="15.75" customHeight="1"/>
    <row r="25" spans="12:12" ht="15.75" customHeight="1"/>
    <row r="26" spans="12:12" ht="15.75" customHeight="1"/>
    <row r="27" spans="12:12" ht="15.75" customHeight="1"/>
    <row r="28" spans="12:12" ht="15.75" customHeight="1"/>
    <row r="29" spans="12:12" ht="15.75" customHeight="1"/>
    <row r="30" spans="12:12" ht="15.75" customHeight="1">
      <c r="L30" s="2" t="s">
        <v>1</v>
      </c>
    </row>
    <row r="31" spans="12:12" ht="15.75" customHeight="1"/>
    <row r="32" spans="12:1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F1000"/>
  <sheetViews>
    <sheetView workbookViewId="0"/>
  </sheetViews>
  <sheetFormatPr defaultColWidth="14.44140625" defaultRowHeight="15" customHeight="1"/>
  <cols>
    <col min="1" max="1" width="57.88671875" customWidth="1"/>
    <col min="2" max="2" width="15.33203125" customWidth="1"/>
    <col min="3" max="3" width="38.33203125" customWidth="1"/>
    <col min="4" max="18" width="8.6640625" customWidth="1"/>
    <col min="19" max="20" width="10.33203125" customWidth="1"/>
    <col min="21" max="21" width="9.33203125" customWidth="1"/>
    <col min="22" max="32" width="10.33203125" customWidth="1"/>
  </cols>
  <sheetData>
    <row r="1" spans="1:32" ht="14.4">
      <c r="A1" s="3"/>
      <c r="C1" s="3"/>
      <c r="D1" s="299" t="s">
        <v>124</v>
      </c>
      <c r="E1" s="300"/>
      <c r="F1" s="299" t="s">
        <v>125</v>
      </c>
      <c r="G1" s="298"/>
      <c r="H1" s="298"/>
      <c r="I1" s="298"/>
      <c r="J1" s="298"/>
      <c r="K1" s="300"/>
      <c r="L1" s="156" t="s">
        <v>126</v>
      </c>
      <c r="M1" s="157"/>
      <c r="N1" s="157"/>
      <c r="O1" s="299" t="s">
        <v>127</v>
      </c>
      <c r="P1" s="298"/>
      <c r="Q1" s="298"/>
      <c r="S1" s="297" t="s">
        <v>124</v>
      </c>
      <c r="T1" s="300"/>
      <c r="U1" s="297" t="s">
        <v>125</v>
      </c>
      <c r="V1" s="298"/>
      <c r="W1" s="298"/>
      <c r="X1" s="298"/>
      <c r="Y1" s="298"/>
      <c r="Z1" s="300"/>
      <c r="AA1" s="158" t="s">
        <v>126</v>
      </c>
      <c r="AB1" s="159"/>
      <c r="AC1" s="159"/>
      <c r="AD1" s="297" t="s">
        <v>127</v>
      </c>
      <c r="AE1" s="298"/>
      <c r="AF1" s="298"/>
    </row>
    <row r="2" spans="1:32" ht="14.4">
      <c r="A2" s="160" t="s">
        <v>36</v>
      </c>
      <c r="B2" s="161" t="s">
        <v>37</v>
      </c>
      <c r="C2" s="162" t="s">
        <v>128</v>
      </c>
      <c r="D2" s="163" t="s">
        <v>129</v>
      </c>
      <c r="E2" s="163" t="s">
        <v>130</v>
      </c>
      <c r="F2" s="163" t="s">
        <v>131</v>
      </c>
      <c r="G2" s="163" t="s">
        <v>132</v>
      </c>
      <c r="H2" s="163" t="s">
        <v>133</v>
      </c>
      <c r="I2" s="163" t="s">
        <v>134</v>
      </c>
      <c r="J2" s="163" t="s">
        <v>135</v>
      </c>
      <c r="K2" s="163" t="s">
        <v>136</v>
      </c>
      <c r="L2" s="163" t="s">
        <v>137</v>
      </c>
      <c r="M2" s="163" t="s">
        <v>138</v>
      </c>
      <c r="N2" s="163" t="s">
        <v>139</v>
      </c>
      <c r="O2" s="163" t="s">
        <v>140</v>
      </c>
      <c r="P2" s="163" t="s">
        <v>141</v>
      </c>
      <c r="Q2" s="163" t="s">
        <v>142</v>
      </c>
      <c r="S2" s="164" t="s">
        <v>129</v>
      </c>
      <c r="T2" s="164" t="s">
        <v>130</v>
      </c>
      <c r="U2" s="164" t="s">
        <v>131</v>
      </c>
      <c r="V2" s="164" t="s">
        <v>132</v>
      </c>
      <c r="W2" s="164" t="s">
        <v>133</v>
      </c>
      <c r="X2" s="164" t="s">
        <v>134</v>
      </c>
      <c r="Y2" s="164" t="s">
        <v>135</v>
      </c>
      <c r="Z2" s="164" t="s">
        <v>136</v>
      </c>
      <c r="AA2" s="164" t="s">
        <v>137</v>
      </c>
      <c r="AB2" s="164" t="s">
        <v>138</v>
      </c>
      <c r="AC2" s="164" t="s">
        <v>139</v>
      </c>
      <c r="AD2" s="164" t="s">
        <v>140</v>
      </c>
      <c r="AE2" s="164" t="s">
        <v>141</v>
      </c>
      <c r="AF2" s="164" t="s">
        <v>142</v>
      </c>
    </row>
    <row r="3" spans="1:32" ht="14.4">
      <c r="A3" s="165" t="str">
        <f t="shared" ref="A3:A41" si="0">B3&amp;C3</f>
        <v>SC1_FPOLISSC NO AR</v>
      </c>
      <c r="B3" s="3" t="s">
        <v>44</v>
      </c>
      <c r="C3" s="166" t="s">
        <v>45</v>
      </c>
      <c r="D3" s="167">
        <v>0.53883897096197697</v>
      </c>
      <c r="E3" s="167">
        <v>0.46116102903802297</v>
      </c>
      <c r="F3" s="167">
        <v>4.81070356949614E-2</v>
      </c>
      <c r="G3" s="167">
        <v>0.10148141468133587</v>
      </c>
      <c r="H3" s="167">
        <v>0.15919264129597113</v>
      </c>
      <c r="I3" s="167">
        <v>0.18279525816130751</v>
      </c>
      <c r="J3" s="167">
        <v>0.22580711275803828</v>
      </c>
      <c r="K3" s="167">
        <v>0.28261653740838577</v>
      </c>
      <c r="L3" s="167">
        <v>0.16163980389906282</v>
      </c>
      <c r="M3" s="167">
        <v>0.42524881536014753</v>
      </c>
      <c r="N3" s="167">
        <v>0.41311138074078974</v>
      </c>
      <c r="O3" s="167">
        <v>0.49268927666760565</v>
      </c>
      <c r="P3" s="167">
        <v>0.31692935547424694</v>
      </c>
      <c r="Q3" s="168">
        <v>0.19038136785814733</v>
      </c>
      <c r="S3" s="169">
        <f>IFERROR(IF(VLOOKUP($A3,SC1_FPOLIS!$R:$X,7,FALSE)&gt;0,D3*VLOOKUP($A3,BASE_DADOS!$A:$O,12,0),0),0)</f>
        <v>0</v>
      </c>
      <c r="T3" s="169">
        <f>IFERROR(IF(VLOOKUP($A3,SC1_FPOLIS!$R:$X,7,FALSE)&gt;0,E3*VLOOKUP($A3,BASE_DADOS!$A:$O,12,0),0),0)</f>
        <v>0</v>
      </c>
      <c r="U3" s="169">
        <f>IFERROR(IF(VLOOKUP($A3,SC1_FPOLIS!$R:$X,7,FALSE)&gt;0,F3*VLOOKUP($A3,BASE_DADOS!$A:$O,12,0),0),0)</f>
        <v>0</v>
      </c>
      <c r="V3" s="169">
        <f>IFERROR(IF(VLOOKUP($A3,SC1_FPOLIS!$R:$X,7,FALSE)&gt;0,G3*VLOOKUP($A3,BASE_DADOS!$A:$O,12,0),0),0)</f>
        <v>0</v>
      </c>
      <c r="W3" s="169">
        <f>IFERROR(IF(VLOOKUP($A3,SC1_FPOLIS!$R:$X,7,FALSE)&gt;0,H3*VLOOKUP($A3,BASE_DADOS!$A:$O,12,0),0),0)</f>
        <v>0</v>
      </c>
      <c r="X3" s="169">
        <f>IFERROR(IF(VLOOKUP($A3,SC1_FPOLIS!$R:$X,7,FALSE)&gt;0,I3*VLOOKUP($A3,BASE_DADOS!$A:$O,12,0),0),0)</f>
        <v>0</v>
      </c>
      <c r="Y3" s="169">
        <f>IFERROR(IF(VLOOKUP($A3,SC1_FPOLIS!$R:$X,7,FALSE)&gt;0,J3*VLOOKUP($A3,BASE_DADOS!$A:$O,12,0),0),0)</f>
        <v>0</v>
      </c>
      <c r="Z3" s="169">
        <f>IFERROR(IF(VLOOKUP($A3,SC1_FPOLIS!$R:$X,7,FALSE)&gt;0,K3*VLOOKUP($A3,BASE_DADOS!$A:$O,12,0),0),0)</f>
        <v>0</v>
      </c>
      <c r="AA3" s="169">
        <f>IFERROR(IF(VLOOKUP($A3,SC1_FPOLIS!$R:$X,7,FALSE)&gt;0,L3*VLOOKUP($A3,BASE_DADOS!$A:$O,12,0),0),0)</f>
        <v>0</v>
      </c>
      <c r="AB3" s="169">
        <f>IFERROR(IF(VLOOKUP($A3,SC1_FPOLIS!$R:$X,7,FALSE)&gt;0,M3*VLOOKUP($A3,BASE_DADOS!$A:$O,12,0),0),0)</f>
        <v>0</v>
      </c>
      <c r="AC3" s="169">
        <f>IFERROR(IF(VLOOKUP($A3,SC1_FPOLIS!$R:$X,7,FALSE)&gt;0,N3*VLOOKUP($A3,BASE_DADOS!$A:$O,12,0),0),0)</f>
        <v>0</v>
      </c>
      <c r="AD3" s="169">
        <f>IFERROR(IF(VLOOKUP($A3,SC1_FPOLIS!$R:$X,7,FALSE)&gt;0,O3*VLOOKUP($A3,BASE_DADOS!$A:$O,12,0),0),0)</f>
        <v>0</v>
      </c>
      <c r="AE3" s="169">
        <f>IFERROR(IF(VLOOKUP($A3,SC1_FPOLIS!$R:$X,7,FALSE)&gt;0,P3*VLOOKUP($A3,BASE_DADOS!$A:$O,12,0),0),0)</f>
        <v>0</v>
      </c>
      <c r="AF3" s="169">
        <f>IFERROR(IF(VLOOKUP($A3,SC1_FPOLIS!$R:$X,7,FALSE)&gt;0,Q3*VLOOKUP($A3,BASE_DADOS!$A:$O,12,0),0),0)</f>
        <v>0</v>
      </c>
    </row>
    <row r="4" spans="1:32" ht="14.4">
      <c r="A4" s="165" t="str">
        <f t="shared" si="0"/>
        <v>SC1_FPOLISFALA BRASIL</v>
      </c>
      <c r="B4" s="3" t="s">
        <v>44</v>
      </c>
      <c r="C4" s="121" t="s">
        <v>48</v>
      </c>
      <c r="D4" s="117">
        <v>0.47543035993740218</v>
      </c>
      <c r="E4" s="117">
        <v>0.52456964006259776</v>
      </c>
      <c r="F4" s="117">
        <v>3.1862284820031297E-2</v>
      </c>
      <c r="G4" s="117">
        <v>0.13064162754303599</v>
      </c>
      <c r="H4" s="117">
        <v>0.21583724569640061</v>
      </c>
      <c r="I4" s="117">
        <v>0.12275430359937403</v>
      </c>
      <c r="J4" s="117">
        <v>0.22253521126760561</v>
      </c>
      <c r="K4" s="117">
        <v>0.27636932707355238</v>
      </c>
      <c r="L4" s="117">
        <v>0.16989045383411577</v>
      </c>
      <c r="M4" s="117">
        <v>0.46134585289514868</v>
      </c>
      <c r="N4" s="117">
        <v>0.36876369327073555</v>
      </c>
      <c r="O4" s="117">
        <v>0.50234419668381936</v>
      </c>
      <c r="P4" s="117">
        <v>0.33687821612349911</v>
      </c>
      <c r="Q4" s="170">
        <v>0.16077758719268154</v>
      </c>
      <c r="S4" s="169">
        <f>IFERROR(IF(VLOOKUP($A4,SC1_FPOLIS!$R:$X,7,FALSE)&gt;0,D4*VLOOKUP($A4,BASE_DADOS!$A:$O,12,0),0),0)</f>
        <v>0</v>
      </c>
      <c r="T4" s="169">
        <f>IFERROR(IF(VLOOKUP($A4,SC1_FPOLIS!$R:$X,7,FALSE)&gt;0,E4*VLOOKUP($A4,BASE_DADOS!$A:$O,12,0),0),0)</f>
        <v>0</v>
      </c>
      <c r="U4" s="169">
        <f>IFERROR(IF(VLOOKUP($A4,SC1_FPOLIS!$R:$X,7,FALSE)&gt;0,F4*VLOOKUP($A4,BASE_DADOS!$A:$O,12,0),0),0)</f>
        <v>0</v>
      </c>
      <c r="V4" s="169">
        <f>IFERROR(IF(VLOOKUP($A4,SC1_FPOLIS!$R:$X,7,FALSE)&gt;0,G4*VLOOKUP($A4,BASE_DADOS!$A:$O,12,0),0),0)</f>
        <v>0</v>
      </c>
      <c r="W4" s="169">
        <f>IFERROR(IF(VLOOKUP($A4,SC1_FPOLIS!$R:$X,7,FALSE)&gt;0,H4*VLOOKUP($A4,BASE_DADOS!$A:$O,12,0),0),0)</f>
        <v>0</v>
      </c>
      <c r="X4" s="169">
        <f>IFERROR(IF(VLOOKUP($A4,SC1_FPOLIS!$R:$X,7,FALSE)&gt;0,I4*VLOOKUP($A4,BASE_DADOS!$A:$O,12,0),0),0)</f>
        <v>0</v>
      </c>
      <c r="Y4" s="169">
        <f>IFERROR(IF(VLOOKUP($A4,SC1_FPOLIS!$R:$X,7,FALSE)&gt;0,J4*VLOOKUP($A4,BASE_DADOS!$A:$O,12,0),0),0)</f>
        <v>0</v>
      </c>
      <c r="Z4" s="169">
        <f>IFERROR(IF(VLOOKUP($A4,SC1_FPOLIS!$R:$X,7,FALSE)&gt;0,K4*VLOOKUP($A4,BASE_DADOS!$A:$O,12,0),0),0)</f>
        <v>0</v>
      </c>
      <c r="AA4" s="169">
        <f>IFERROR(IF(VLOOKUP($A4,SC1_FPOLIS!$R:$X,7,FALSE)&gt;0,L4*VLOOKUP($A4,BASE_DADOS!$A:$O,12,0),0),0)</f>
        <v>0</v>
      </c>
      <c r="AB4" s="169">
        <f>IFERROR(IF(VLOOKUP($A4,SC1_FPOLIS!$R:$X,7,FALSE)&gt;0,M4*VLOOKUP($A4,BASE_DADOS!$A:$O,12,0),0),0)</f>
        <v>0</v>
      </c>
      <c r="AC4" s="169">
        <f>IFERROR(IF(VLOOKUP($A4,SC1_FPOLIS!$R:$X,7,FALSE)&gt;0,N4*VLOOKUP($A4,BASE_DADOS!$A:$O,12,0),0),0)</f>
        <v>0</v>
      </c>
      <c r="AD4" s="169">
        <f>IFERROR(IF(VLOOKUP($A4,SC1_FPOLIS!$R:$X,7,FALSE)&gt;0,O4*VLOOKUP($A4,BASE_DADOS!$A:$O,12,0),0),0)</f>
        <v>0</v>
      </c>
      <c r="AE4" s="169">
        <f>IFERROR(IF(VLOOKUP($A4,SC1_FPOLIS!$R:$X,7,FALSE)&gt;0,P4*VLOOKUP($A4,BASE_DADOS!$A:$O,12,0),0),0)</f>
        <v>0</v>
      </c>
      <c r="AF4" s="169">
        <f>IFERROR(IF(VLOOKUP($A4,SC1_FPOLIS!$R:$X,7,FALSE)&gt;0,Q4*VLOOKUP($A4,BASE_DADOS!$A:$O,12,0),0),0)</f>
        <v>0</v>
      </c>
    </row>
    <row r="5" spans="1:32" ht="14.4">
      <c r="A5" s="165" t="str">
        <f t="shared" si="0"/>
        <v>SC1_FPOLISHOJE EM DIA</v>
      </c>
      <c r="B5" s="3" t="s">
        <v>44</v>
      </c>
      <c r="C5" s="121" t="s">
        <v>50</v>
      </c>
      <c r="D5" s="117">
        <v>0.45121951219512196</v>
      </c>
      <c r="E5" s="117">
        <v>0.54878048780487809</v>
      </c>
      <c r="F5" s="117">
        <v>3.6585365853658534E-2</v>
      </c>
      <c r="G5" s="117">
        <v>0.10975609756097561</v>
      </c>
      <c r="H5" s="117">
        <v>0.13414634146341464</v>
      </c>
      <c r="I5" s="117">
        <v>0.1951219512195122</v>
      </c>
      <c r="J5" s="117">
        <v>0.17073170731707318</v>
      </c>
      <c r="K5" s="117">
        <v>0.35365853658536589</v>
      </c>
      <c r="L5" s="117">
        <v>0.24390243902439024</v>
      </c>
      <c r="M5" s="117">
        <v>0.35365853658536589</v>
      </c>
      <c r="N5" s="117">
        <v>0.40243902439024387</v>
      </c>
      <c r="O5" s="117">
        <v>0.44230769230769229</v>
      </c>
      <c r="P5" s="117">
        <v>0.34615384615384615</v>
      </c>
      <c r="Q5" s="170">
        <v>0.21153846153846154</v>
      </c>
      <c r="S5" s="169">
        <f>IFERROR(IF(VLOOKUP($A5,SC1_FPOLIS!$R:$X,7,FALSE)&gt;0,D5*VLOOKUP($A5,BASE_DADOS!$A:$O,12,0),0),0)</f>
        <v>0</v>
      </c>
      <c r="T5" s="169">
        <f>IFERROR(IF(VLOOKUP($A5,SC1_FPOLIS!$R:$X,7,FALSE)&gt;0,E5*VLOOKUP($A5,BASE_DADOS!$A:$O,12,0),0),0)</f>
        <v>0</v>
      </c>
      <c r="U5" s="169">
        <f>IFERROR(IF(VLOOKUP($A5,SC1_FPOLIS!$R:$X,7,FALSE)&gt;0,F5*VLOOKUP($A5,BASE_DADOS!$A:$O,12,0),0),0)</f>
        <v>0</v>
      </c>
      <c r="V5" s="169">
        <f>IFERROR(IF(VLOOKUP($A5,SC1_FPOLIS!$R:$X,7,FALSE)&gt;0,G5*VLOOKUP($A5,BASE_DADOS!$A:$O,12,0),0),0)</f>
        <v>0</v>
      </c>
      <c r="W5" s="169">
        <f>IFERROR(IF(VLOOKUP($A5,SC1_FPOLIS!$R:$X,7,FALSE)&gt;0,H5*VLOOKUP($A5,BASE_DADOS!$A:$O,12,0),0),0)</f>
        <v>0</v>
      </c>
      <c r="X5" s="169">
        <f>IFERROR(IF(VLOOKUP($A5,SC1_FPOLIS!$R:$X,7,FALSE)&gt;0,I5*VLOOKUP($A5,BASE_DADOS!$A:$O,12,0),0),0)</f>
        <v>0</v>
      </c>
      <c r="Y5" s="169">
        <f>IFERROR(IF(VLOOKUP($A5,SC1_FPOLIS!$R:$X,7,FALSE)&gt;0,J5*VLOOKUP($A5,BASE_DADOS!$A:$O,12,0),0),0)</f>
        <v>0</v>
      </c>
      <c r="Z5" s="169">
        <f>IFERROR(IF(VLOOKUP($A5,SC1_FPOLIS!$R:$X,7,FALSE)&gt;0,K5*VLOOKUP($A5,BASE_DADOS!$A:$O,12,0),0),0)</f>
        <v>0</v>
      </c>
      <c r="AA5" s="169">
        <f>IFERROR(IF(VLOOKUP($A5,SC1_FPOLIS!$R:$X,7,FALSE)&gt;0,L5*VLOOKUP($A5,BASE_DADOS!$A:$O,12,0),0),0)</f>
        <v>0</v>
      </c>
      <c r="AB5" s="169">
        <f>IFERROR(IF(VLOOKUP($A5,SC1_FPOLIS!$R:$X,7,FALSE)&gt;0,M5*VLOOKUP($A5,BASE_DADOS!$A:$O,12,0),0),0)</f>
        <v>0</v>
      </c>
      <c r="AC5" s="169">
        <f>IFERROR(IF(VLOOKUP($A5,SC1_FPOLIS!$R:$X,7,FALSE)&gt;0,N5*VLOOKUP($A5,BASE_DADOS!$A:$O,12,0),0),0)</f>
        <v>0</v>
      </c>
      <c r="AD5" s="169">
        <f>IFERROR(IF(VLOOKUP($A5,SC1_FPOLIS!$R:$X,7,FALSE)&gt;0,O5*VLOOKUP($A5,BASE_DADOS!$A:$O,12,0),0),0)</f>
        <v>0</v>
      </c>
      <c r="AE5" s="169">
        <f>IFERROR(IF(VLOOKUP($A5,SC1_FPOLIS!$R:$X,7,FALSE)&gt;0,P5*VLOOKUP($A5,BASE_DADOS!$A:$O,12,0),0),0)</f>
        <v>0</v>
      </c>
      <c r="AF5" s="169">
        <f>IFERROR(IF(VLOOKUP($A5,SC1_FPOLIS!$R:$X,7,FALSE)&gt;0,Q5*VLOOKUP($A5,BASE_DADOS!$A:$O,12,0),0),0)</f>
        <v>0</v>
      </c>
    </row>
    <row r="6" spans="1:32" ht="14.4">
      <c r="A6" s="165" t="str">
        <f t="shared" si="0"/>
        <v>SC1_FPOLISEXEMPLO 2</v>
      </c>
      <c r="B6" s="3" t="s">
        <v>44</v>
      </c>
      <c r="C6" s="121" t="s">
        <v>143</v>
      </c>
      <c r="D6" s="117">
        <v>0.45121951219512196</v>
      </c>
      <c r="E6" s="117">
        <v>0.54878048780487809</v>
      </c>
      <c r="F6" s="117">
        <v>3.6585365853658534E-2</v>
      </c>
      <c r="G6" s="117">
        <v>0.10975609756097561</v>
      </c>
      <c r="H6" s="117">
        <v>0.13414634146341464</v>
      </c>
      <c r="I6" s="117">
        <v>0.1951219512195122</v>
      </c>
      <c r="J6" s="117">
        <v>0.17073170731707318</v>
      </c>
      <c r="K6" s="117">
        <v>0.35365853658536589</v>
      </c>
      <c r="L6" s="117">
        <v>0.24390243902439024</v>
      </c>
      <c r="M6" s="117">
        <v>0.35365853658536589</v>
      </c>
      <c r="N6" s="117">
        <v>0.40243902439024387</v>
      </c>
      <c r="O6" s="117">
        <v>0.44230769230769229</v>
      </c>
      <c r="P6" s="117">
        <v>0.34615384615384615</v>
      </c>
      <c r="Q6" s="170">
        <v>0.21153846153846154</v>
      </c>
      <c r="R6" s="3"/>
      <c r="S6" s="169">
        <f>IFERROR(IF(VLOOKUP($A6,SC1_FPOLIS!$R:$X,7,FALSE)&gt;0,D6*VLOOKUP($A6,BASE_DADOS!$A:$O,12,0),0),0)</f>
        <v>0</v>
      </c>
      <c r="T6" s="169">
        <f>IFERROR(IF(VLOOKUP($A6,SC1_FPOLIS!$R:$X,7,FALSE)&gt;0,E6*VLOOKUP($A6,BASE_DADOS!$A:$O,12,0),0),0)</f>
        <v>0</v>
      </c>
      <c r="U6" s="169">
        <f>IFERROR(IF(VLOOKUP($A6,SC1_FPOLIS!$R:$X,7,FALSE)&gt;0,F6*VLOOKUP($A6,BASE_DADOS!$A:$O,12,0),0),0)</f>
        <v>0</v>
      </c>
      <c r="V6" s="169">
        <f>IFERROR(IF(VLOOKUP($A6,SC1_FPOLIS!$R:$X,7,FALSE)&gt;0,G6*VLOOKUP($A6,BASE_DADOS!$A:$O,12,0),0),0)</f>
        <v>0</v>
      </c>
      <c r="W6" s="169">
        <f>IFERROR(IF(VLOOKUP($A6,SC1_FPOLIS!$R:$X,7,FALSE)&gt;0,H6*VLOOKUP($A6,BASE_DADOS!$A:$O,12,0),0),0)</f>
        <v>0</v>
      </c>
      <c r="X6" s="169">
        <f>IFERROR(IF(VLOOKUP($A6,SC1_FPOLIS!$R:$X,7,FALSE)&gt;0,I6*VLOOKUP($A6,BASE_DADOS!$A:$O,12,0),0),0)</f>
        <v>0</v>
      </c>
      <c r="Y6" s="169">
        <f>IFERROR(IF(VLOOKUP($A6,SC1_FPOLIS!$R:$X,7,FALSE)&gt;0,J6*VLOOKUP($A6,BASE_DADOS!$A:$O,12,0),0),0)</f>
        <v>0</v>
      </c>
      <c r="Z6" s="169">
        <f>IFERROR(IF(VLOOKUP($A6,SC1_FPOLIS!$R:$X,7,FALSE)&gt;0,K6*VLOOKUP($A6,BASE_DADOS!$A:$O,12,0),0),0)</f>
        <v>0</v>
      </c>
      <c r="AA6" s="169">
        <f>IFERROR(IF(VLOOKUP($A6,SC1_FPOLIS!$R:$X,7,FALSE)&gt;0,L6*VLOOKUP($A6,BASE_DADOS!$A:$O,12,0),0),0)</f>
        <v>0</v>
      </c>
      <c r="AB6" s="169">
        <f>IFERROR(IF(VLOOKUP($A6,SC1_FPOLIS!$R:$X,7,FALSE)&gt;0,M6*VLOOKUP($A6,BASE_DADOS!$A:$O,12,0),0),0)</f>
        <v>0</v>
      </c>
      <c r="AC6" s="169">
        <f>IFERROR(IF(VLOOKUP($A6,SC1_FPOLIS!$R:$X,7,FALSE)&gt;0,N6*VLOOKUP($A6,BASE_DADOS!$A:$O,12,0),0),0)</f>
        <v>0</v>
      </c>
      <c r="AD6" s="169">
        <f>IFERROR(IF(VLOOKUP($A6,SC1_FPOLIS!$R:$X,7,FALSE)&gt;0,O6*VLOOKUP($A6,BASE_DADOS!$A:$O,12,0),0),0)</f>
        <v>0</v>
      </c>
      <c r="AE6" s="169">
        <f>IFERROR(IF(VLOOKUP($A6,SC1_FPOLIS!$R:$X,7,FALSE)&gt;0,P6*VLOOKUP($A6,BASE_DADOS!$A:$O,12,0),0),0)</f>
        <v>0</v>
      </c>
      <c r="AF6" s="169">
        <f>IFERROR(IF(VLOOKUP($A6,SC1_FPOLIS!$R:$X,7,FALSE)&gt;0,Q6*VLOOKUP($A6,BASE_DADOS!$A:$O,12,0),0),0)</f>
        <v>0</v>
      </c>
    </row>
    <row r="7" spans="1:32" ht="14.4">
      <c r="A7" s="165" t="str">
        <f t="shared" si="0"/>
        <v>SC1_FPOLISBALANÇO GERAL SC</v>
      </c>
      <c r="B7" s="3" t="s">
        <v>44</v>
      </c>
      <c r="C7" s="121" t="s">
        <v>52</v>
      </c>
      <c r="D7" s="117">
        <v>0.46715831527652041</v>
      </c>
      <c r="E7" s="117">
        <v>0.53284168472347959</v>
      </c>
      <c r="F7" s="117">
        <v>6.0005442919060618E-2</v>
      </c>
      <c r="G7" s="117">
        <v>0.12160540541527827</v>
      </c>
      <c r="H7" s="117">
        <v>0.15287235745975192</v>
      </c>
      <c r="I7" s="117">
        <v>0.23021599378021687</v>
      </c>
      <c r="J7" s="117">
        <v>0.17105408155002644</v>
      </c>
      <c r="K7" s="117">
        <v>0.26424671887566581</v>
      </c>
      <c r="L7" s="117">
        <v>0.23579924761080814</v>
      </c>
      <c r="M7" s="117">
        <v>0.42809684742962106</v>
      </c>
      <c r="N7" s="117">
        <v>0.33610390495957082</v>
      </c>
      <c r="O7" s="117">
        <v>0.42457639826060878</v>
      </c>
      <c r="P7" s="117">
        <v>0.32694985326564274</v>
      </c>
      <c r="Q7" s="170">
        <v>0.24847374847374848</v>
      </c>
      <c r="S7" s="169">
        <f>IFERROR(IF(VLOOKUP($A7,SC1_FPOLIS!$R:$X,7,FALSE)&gt;0,D7*VLOOKUP($A7,BASE_DADOS!$A:$O,12,0),0),0)</f>
        <v>0</v>
      </c>
      <c r="T7" s="169">
        <f>IFERROR(IF(VLOOKUP($A7,SC1_FPOLIS!$R:$X,7,FALSE)&gt;0,E7*VLOOKUP($A7,BASE_DADOS!$A:$O,12,0),0),0)</f>
        <v>0</v>
      </c>
      <c r="U7" s="169">
        <f>IFERROR(IF(VLOOKUP($A7,SC1_FPOLIS!$R:$X,7,FALSE)&gt;0,F7*VLOOKUP($A7,BASE_DADOS!$A:$O,12,0),0),0)</f>
        <v>0</v>
      </c>
      <c r="V7" s="169">
        <f>IFERROR(IF(VLOOKUP($A7,SC1_FPOLIS!$R:$X,7,FALSE)&gt;0,G7*VLOOKUP($A7,BASE_DADOS!$A:$O,12,0),0),0)</f>
        <v>0</v>
      </c>
      <c r="W7" s="169">
        <f>IFERROR(IF(VLOOKUP($A7,SC1_FPOLIS!$R:$X,7,FALSE)&gt;0,H7*VLOOKUP($A7,BASE_DADOS!$A:$O,12,0),0),0)</f>
        <v>0</v>
      </c>
      <c r="X7" s="169">
        <f>IFERROR(IF(VLOOKUP($A7,SC1_FPOLIS!$R:$X,7,FALSE)&gt;0,I7*VLOOKUP($A7,BASE_DADOS!$A:$O,12,0),0),0)</f>
        <v>0</v>
      </c>
      <c r="Y7" s="169">
        <f>IFERROR(IF(VLOOKUP($A7,SC1_FPOLIS!$R:$X,7,FALSE)&gt;0,J7*VLOOKUP($A7,BASE_DADOS!$A:$O,12,0),0),0)</f>
        <v>0</v>
      </c>
      <c r="Z7" s="169">
        <f>IFERROR(IF(VLOOKUP($A7,SC1_FPOLIS!$R:$X,7,FALSE)&gt;0,K7*VLOOKUP($A7,BASE_DADOS!$A:$O,12,0),0),0)</f>
        <v>0</v>
      </c>
      <c r="AA7" s="169">
        <f>IFERROR(IF(VLOOKUP($A7,SC1_FPOLIS!$R:$X,7,FALSE)&gt;0,L7*VLOOKUP($A7,BASE_DADOS!$A:$O,12,0),0),0)</f>
        <v>0</v>
      </c>
      <c r="AB7" s="169">
        <f>IFERROR(IF(VLOOKUP($A7,SC1_FPOLIS!$R:$X,7,FALSE)&gt;0,M7*VLOOKUP($A7,BASE_DADOS!$A:$O,12,0),0),0)</f>
        <v>0</v>
      </c>
      <c r="AC7" s="169">
        <f>IFERROR(IF(VLOOKUP($A7,SC1_FPOLIS!$R:$X,7,FALSE)&gt;0,N7*VLOOKUP($A7,BASE_DADOS!$A:$O,12,0),0),0)</f>
        <v>0</v>
      </c>
      <c r="AD7" s="169">
        <f>IFERROR(IF(VLOOKUP($A7,SC1_FPOLIS!$R:$X,7,FALSE)&gt;0,O7*VLOOKUP($A7,BASE_DADOS!$A:$O,12,0),0),0)</f>
        <v>0</v>
      </c>
      <c r="AE7" s="169">
        <f>IFERROR(IF(VLOOKUP($A7,SC1_FPOLIS!$R:$X,7,FALSE)&gt;0,P7*VLOOKUP($A7,BASE_DADOS!$A:$O,12,0),0),0)</f>
        <v>0</v>
      </c>
      <c r="AF7" s="169">
        <f>IFERROR(IF(VLOOKUP($A7,SC1_FPOLIS!$R:$X,7,FALSE)&gt;0,Q7*VLOOKUP($A7,BASE_DADOS!$A:$O,12,0),0),0)</f>
        <v>0</v>
      </c>
    </row>
    <row r="8" spans="1:32" ht="14.4">
      <c r="A8" s="165" t="str">
        <f t="shared" si="0"/>
        <v>SC1_FPOLISA HORA DA VENENOSA</v>
      </c>
      <c r="B8" s="3" t="s">
        <v>44</v>
      </c>
      <c r="C8" s="121" t="s">
        <v>54</v>
      </c>
      <c r="D8" s="117">
        <v>0.47126436781609193</v>
      </c>
      <c r="E8" s="117">
        <v>0.52873563218390807</v>
      </c>
      <c r="F8" s="117">
        <v>6.8965517241379309E-2</v>
      </c>
      <c r="G8" s="117">
        <v>0.16091954022988506</v>
      </c>
      <c r="H8" s="117">
        <v>0.20689655172413793</v>
      </c>
      <c r="I8" s="117">
        <v>0.18390804597701149</v>
      </c>
      <c r="J8" s="117">
        <v>0.17241379310344829</v>
      </c>
      <c r="K8" s="117">
        <v>0.20689655172413793</v>
      </c>
      <c r="L8" s="117">
        <v>0.18390804597701149</v>
      </c>
      <c r="M8" s="117">
        <v>0.45977011494252873</v>
      </c>
      <c r="N8" s="117">
        <v>0.35632183908045978</v>
      </c>
      <c r="O8" s="117">
        <v>0.32258064516129031</v>
      </c>
      <c r="P8" s="117">
        <v>0.5161290322580645</v>
      </c>
      <c r="Q8" s="170">
        <v>0.16129032258064516</v>
      </c>
      <c r="S8" s="169">
        <f>IFERROR(IF(VLOOKUP($A8,SC1_FPOLIS!$R:$X,7,FALSE)&gt;0,D8*VLOOKUP($A8,BASE_DADOS!$A:$O,12,0),0),0)</f>
        <v>0</v>
      </c>
      <c r="T8" s="169">
        <f>IFERROR(IF(VLOOKUP($A8,SC1_FPOLIS!$R:$X,7,FALSE)&gt;0,E8*VLOOKUP($A8,BASE_DADOS!$A:$O,12,0),0),0)</f>
        <v>0</v>
      </c>
      <c r="U8" s="169">
        <f>IFERROR(IF(VLOOKUP($A8,SC1_FPOLIS!$R:$X,7,FALSE)&gt;0,F8*VLOOKUP($A8,BASE_DADOS!$A:$O,12,0),0),0)</f>
        <v>0</v>
      </c>
      <c r="V8" s="169">
        <f>IFERROR(IF(VLOOKUP($A8,SC1_FPOLIS!$R:$X,7,FALSE)&gt;0,G8*VLOOKUP($A8,BASE_DADOS!$A:$O,12,0),0),0)</f>
        <v>0</v>
      </c>
      <c r="W8" s="169">
        <f>IFERROR(IF(VLOOKUP($A8,SC1_FPOLIS!$R:$X,7,FALSE)&gt;0,H8*VLOOKUP($A8,BASE_DADOS!$A:$O,12,0),0),0)</f>
        <v>0</v>
      </c>
      <c r="X8" s="169">
        <f>IFERROR(IF(VLOOKUP($A8,SC1_FPOLIS!$R:$X,7,FALSE)&gt;0,I8*VLOOKUP($A8,BASE_DADOS!$A:$O,12,0),0),0)</f>
        <v>0</v>
      </c>
      <c r="Y8" s="169">
        <f>IFERROR(IF(VLOOKUP($A8,SC1_FPOLIS!$R:$X,7,FALSE)&gt;0,J8*VLOOKUP($A8,BASE_DADOS!$A:$O,12,0),0),0)</f>
        <v>0</v>
      </c>
      <c r="Z8" s="169">
        <f>IFERROR(IF(VLOOKUP($A8,SC1_FPOLIS!$R:$X,7,FALSE)&gt;0,K8*VLOOKUP($A8,BASE_DADOS!$A:$O,12,0),0),0)</f>
        <v>0</v>
      </c>
      <c r="AA8" s="169">
        <f>IFERROR(IF(VLOOKUP($A8,SC1_FPOLIS!$R:$X,7,FALSE)&gt;0,L8*VLOOKUP($A8,BASE_DADOS!$A:$O,12,0),0),0)</f>
        <v>0</v>
      </c>
      <c r="AB8" s="169">
        <f>IFERROR(IF(VLOOKUP($A8,SC1_FPOLIS!$R:$X,7,FALSE)&gt;0,M8*VLOOKUP($A8,BASE_DADOS!$A:$O,12,0),0),0)</f>
        <v>0</v>
      </c>
      <c r="AC8" s="169">
        <f>IFERROR(IF(VLOOKUP($A8,SC1_FPOLIS!$R:$X,7,FALSE)&gt;0,N8*VLOOKUP($A8,BASE_DADOS!$A:$O,12,0),0),0)</f>
        <v>0</v>
      </c>
      <c r="AD8" s="169">
        <f>IFERROR(IF(VLOOKUP($A8,SC1_FPOLIS!$R:$X,7,FALSE)&gt;0,O8*VLOOKUP($A8,BASE_DADOS!$A:$O,12,0),0),0)</f>
        <v>0</v>
      </c>
      <c r="AE8" s="169">
        <f>IFERROR(IF(VLOOKUP($A8,SC1_FPOLIS!$R:$X,7,FALSE)&gt;0,P8*VLOOKUP($A8,BASE_DADOS!$A:$O,12,0),0),0)</f>
        <v>0</v>
      </c>
      <c r="AF8" s="169">
        <f>IFERROR(IF(VLOOKUP($A8,SC1_FPOLIS!$R:$X,7,FALSE)&gt;0,Q8*VLOOKUP($A8,BASE_DADOS!$A:$O,12,0),0),0)</f>
        <v>0</v>
      </c>
    </row>
    <row r="9" spans="1:32" ht="14.4">
      <c r="A9" s="165" t="str">
        <f t="shared" si="0"/>
        <v>SC1_FPOLISNOVELA DA TARDE 1</v>
      </c>
      <c r="B9" s="3" t="s">
        <v>44</v>
      </c>
      <c r="C9" s="121" t="s">
        <v>56</v>
      </c>
      <c r="D9" s="117">
        <v>0.49766210515289167</v>
      </c>
      <c r="E9" s="117">
        <v>0.50233789484710833</v>
      </c>
      <c r="F9" s="117">
        <v>9.2106390880781652E-2</v>
      </c>
      <c r="G9" s="117">
        <v>0.18757439838490036</v>
      </c>
      <c r="H9" s="117">
        <v>0.17192812044681885</v>
      </c>
      <c r="I9" s="117">
        <v>0.16111000009522994</v>
      </c>
      <c r="J9" s="117">
        <v>0.19298345856069482</v>
      </c>
      <c r="K9" s="117">
        <v>0.19429763163157443</v>
      </c>
      <c r="L9" s="117">
        <v>0.20584902246474113</v>
      </c>
      <c r="M9" s="117">
        <v>0.4549705263358379</v>
      </c>
      <c r="N9" s="117">
        <v>0.33918045119942097</v>
      </c>
      <c r="O9" s="117">
        <v>0.38474383301707782</v>
      </c>
      <c r="P9" s="117">
        <v>0.40170777988614798</v>
      </c>
      <c r="Q9" s="170">
        <v>0.21354838709677421</v>
      </c>
      <c r="S9" s="169">
        <f>IFERROR(IF(VLOOKUP($A9,SC1_FPOLIS!$R:$X,7,FALSE)&gt;0,D9*VLOOKUP($A9,BASE_DADOS!$A:$O,12,0),0),0)</f>
        <v>0</v>
      </c>
      <c r="T9" s="169">
        <f>IFERROR(IF(VLOOKUP($A9,SC1_FPOLIS!$R:$X,7,FALSE)&gt;0,E9*VLOOKUP($A9,BASE_DADOS!$A:$O,12,0),0),0)</f>
        <v>0</v>
      </c>
      <c r="U9" s="169">
        <f>IFERROR(IF(VLOOKUP($A9,SC1_FPOLIS!$R:$X,7,FALSE)&gt;0,F9*VLOOKUP($A9,BASE_DADOS!$A:$O,12,0),0),0)</f>
        <v>0</v>
      </c>
      <c r="V9" s="169">
        <f>IFERROR(IF(VLOOKUP($A9,SC1_FPOLIS!$R:$X,7,FALSE)&gt;0,G9*VLOOKUP($A9,BASE_DADOS!$A:$O,12,0),0),0)</f>
        <v>0</v>
      </c>
      <c r="W9" s="169">
        <f>IFERROR(IF(VLOOKUP($A9,SC1_FPOLIS!$R:$X,7,FALSE)&gt;0,H9*VLOOKUP($A9,BASE_DADOS!$A:$O,12,0),0),0)</f>
        <v>0</v>
      </c>
      <c r="X9" s="169">
        <f>IFERROR(IF(VLOOKUP($A9,SC1_FPOLIS!$R:$X,7,FALSE)&gt;0,I9*VLOOKUP($A9,BASE_DADOS!$A:$O,12,0),0),0)</f>
        <v>0</v>
      </c>
      <c r="Y9" s="169">
        <f>IFERROR(IF(VLOOKUP($A9,SC1_FPOLIS!$R:$X,7,FALSE)&gt;0,J9*VLOOKUP($A9,BASE_DADOS!$A:$O,12,0),0),0)</f>
        <v>0</v>
      </c>
      <c r="Z9" s="169">
        <f>IFERROR(IF(VLOOKUP($A9,SC1_FPOLIS!$R:$X,7,FALSE)&gt;0,K9*VLOOKUP($A9,BASE_DADOS!$A:$O,12,0),0),0)</f>
        <v>0</v>
      </c>
      <c r="AA9" s="169">
        <f>IFERROR(IF(VLOOKUP($A9,SC1_FPOLIS!$R:$X,7,FALSE)&gt;0,L9*VLOOKUP($A9,BASE_DADOS!$A:$O,12,0),0),0)</f>
        <v>0</v>
      </c>
      <c r="AB9" s="169">
        <f>IFERROR(IF(VLOOKUP($A9,SC1_FPOLIS!$R:$X,7,FALSE)&gt;0,M9*VLOOKUP($A9,BASE_DADOS!$A:$O,12,0),0),0)</f>
        <v>0</v>
      </c>
      <c r="AC9" s="169">
        <f>IFERROR(IF(VLOOKUP($A9,SC1_FPOLIS!$R:$X,7,FALSE)&gt;0,N9*VLOOKUP($A9,BASE_DADOS!$A:$O,12,0),0),0)</f>
        <v>0</v>
      </c>
      <c r="AD9" s="169">
        <f>IFERROR(IF(VLOOKUP($A9,SC1_FPOLIS!$R:$X,7,FALSE)&gt;0,O9*VLOOKUP($A9,BASE_DADOS!$A:$O,12,0),0),0)</f>
        <v>0</v>
      </c>
      <c r="AE9" s="169">
        <f>IFERROR(IF(VLOOKUP($A9,SC1_FPOLIS!$R:$X,7,FALSE)&gt;0,P9*VLOOKUP($A9,BASE_DADOS!$A:$O,12,0),0),0)</f>
        <v>0</v>
      </c>
      <c r="AF9" s="169">
        <f>IFERROR(IF(VLOOKUP($A9,SC1_FPOLIS!$R:$X,7,FALSE)&gt;0,Q9*VLOOKUP($A9,BASE_DADOS!$A:$O,12,0),0),0)</f>
        <v>0</v>
      </c>
    </row>
    <row r="10" spans="1:32" ht="14.4">
      <c r="A10" s="165" t="str">
        <f t="shared" si="0"/>
        <v>SC1_FPOLISCIDADE ALERTA NACIONAL</v>
      </c>
      <c r="B10" s="3" t="s">
        <v>44</v>
      </c>
      <c r="C10" s="121" t="s">
        <v>58</v>
      </c>
      <c r="D10" s="117">
        <v>0.52112676056338025</v>
      </c>
      <c r="E10" s="117">
        <v>0.47887323943661969</v>
      </c>
      <c r="F10" s="117">
        <v>0.11267605633802819</v>
      </c>
      <c r="G10" s="117">
        <v>0.21126760563380284</v>
      </c>
      <c r="H10" s="117">
        <v>0.14084507042253522</v>
      </c>
      <c r="I10" s="117">
        <v>0.14084507042253522</v>
      </c>
      <c r="J10" s="117">
        <v>0.21126760563380284</v>
      </c>
      <c r="K10" s="117">
        <v>0.18309859154929578</v>
      </c>
      <c r="L10" s="117">
        <v>0.22535211267605637</v>
      </c>
      <c r="M10" s="117">
        <v>0.45070422535211274</v>
      </c>
      <c r="N10" s="117">
        <v>0.323943661971831</v>
      </c>
      <c r="O10" s="117">
        <v>0.44</v>
      </c>
      <c r="P10" s="117">
        <v>0.3</v>
      </c>
      <c r="Q10" s="170">
        <v>0.26</v>
      </c>
      <c r="S10" s="169">
        <f>IFERROR(IF(VLOOKUP($A10,SC1_FPOLIS!$R:$X,7,FALSE)&gt;0,D10*VLOOKUP($A10,BASE_DADOS!$A:$O,12,0),0),0)</f>
        <v>0</v>
      </c>
      <c r="T10" s="169">
        <f>IFERROR(IF(VLOOKUP($A10,SC1_FPOLIS!$R:$X,7,FALSE)&gt;0,E10*VLOOKUP($A10,BASE_DADOS!$A:$O,12,0),0),0)</f>
        <v>0</v>
      </c>
      <c r="U10" s="169">
        <f>IFERROR(IF(VLOOKUP($A10,SC1_FPOLIS!$R:$X,7,FALSE)&gt;0,F10*VLOOKUP($A10,BASE_DADOS!$A:$O,12,0),0),0)</f>
        <v>0</v>
      </c>
      <c r="V10" s="169">
        <f>IFERROR(IF(VLOOKUP($A10,SC1_FPOLIS!$R:$X,7,FALSE)&gt;0,G10*VLOOKUP($A10,BASE_DADOS!$A:$O,12,0),0),0)</f>
        <v>0</v>
      </c>
      <c r="W10" s="169">
        <f>IFERROR(IF(VLOOKUP($A10,SC1_FPOLIS!$R:$X,7,FALSE)&gt;0,H10*VLOOKUP($A10,BASE_DADOS!$A:$O,12,0),0),0)</f>
        <v>0</v>
      </c>
      <c r="X10" s="169">
        <f>IFERROR(IF(VLOOKUP($A10,SC1_FPOLIS!$R:$X,7,FALSE)&gt;0,I10*VLOOKUP($A10,BASE_DADOS!$A:$O,12,0),0),0)</f>
        <v>0</v>
      </c>
      <c r="Y10" s="169">
        <f>IFERROR(IF(VLOOKUP($A10,SC1_FPOLIS!$R:$X,7,FALSE)&gt;0,J10*VLOOKUP($A10,BASE_DADOS!$A:$O,12,0),0),0)</f>
        <v>0</v>
      </c>
      <c r="Z10" s="169">
        <f>IFERROR(IF(VLOOKUP($A10,SC1_FPOLIS!$R:$X,7,FALSE)&gt;0,K10*VLOOKUP($A10,BASE_DADOS!$A:$O,12,0),0),0)</f>
        <v>0</v>
      </c>
      <c r="AA10" s="169">
        <f>IFERROR(IF(VLOOKUP($A10,SC1_FPOLIS!$R:$X,7,FALSE)&gt;0,L10*VLOOKUP($A10,BASE_DADOS!$A:$O,12,0),0),0)</f>
        <v>0</v>
      </c>
      <c r="AB10" s="169">
        <f>IFERROR(IF(VLOOKUP($A10,SC1_FPOLIS!$R:$X,7,FALSE)&gt;0,M10*VLOOKUP($A10,BASE_DADOS!$A:$O,12,0),0),0)</f>
        <v>0</v>
      </c>
      <c r="AC10" s="169">
        <f>IFERROR(IF(VLOOKUP($A10,SC1_FPOLIS!$R:$X,7,FALSE)&gt;0,N10*VLOOKUP($A10,BASE_DADOS!$A:$O,12,0),0),0)</f>
        <v>0</v>
      </c>
      <c r="AD10" s="169">
        <f>IFERROR(IF(VLOOKUP($A10,SC1_FPOLIS!$R:$X,7,FALSE)&gt;0,O10*VLOOKUP($A10,BASE_DADOS!$A:$O,12,0),0),0)</f>
        <v>0</v>
      </c>
      <c r="AE10" s="169">
        <f>IFERROR(IF(VLOOKUP($A10,SC1_FPOLIS!$R:$X,7,FALSE)&gt;0,P10*VLOOKUP($A10,BASE_DADOS!$A:$O,12,0),0),0)</f>
        <v>0</v>
      </c>
      <c r="AF10" s="169">
        <f>IFERROR(IF(VLOOKUP($A10,SC1_FPOLIS!$R:$X,7,FALSE)&gt;0,Q10*VLOOKUP($A10,BASE_DADOS!$A:$O,12,0),0),0)</f>
        <v>0</v>
      </c>
    </row>
    <row r="11" spans="1:32" ht="14.4">
      <c r="A11" s="165" t="str">
        <f t="shared" si="0"/>
        <v>SC1_FPOLISCIDADE ALERTA SC</v>
      </c>
      <c r="B11" s="3" t="s">
        <v>44</v>
      </c>
      <c r="C11" s="121" t="s">
        <v>60</v>
      </c>
      <c r="D11" s="117">
        <v>0.5</v>
      </c>
      <c r="E11" s="117">
        <v>0.5</v>
      </c>
      <c r="F11" s="117">
        <v>6.25E-2</v>
      </c>
      <c r="G11" s="117">
        <v>6.25E-2</v>
      </c>
      <c r="H11" s="117">
        <v>0.22916666666666666</v>
      </c>
      <c r="I11" s="117">
        <v>0.17708333333333331</v>
      </c>
      <c r="J11" s="117">
        <v>0.23958333333333334</v>
      </c>
      <c r="K11" s="117">
        <v>0.22916666666666666</v>
      </c>
      <c r="L11" s="117">
        <v>0.20833333333333337</v>
      </c>
      <c r="M11" s="117">
        <v>0.43750000000000006</v>
      </c>
      <c r="N11" s="117">
        <v>0.35416666666666669</v>
      </c>
      <c r="O11" s="117">
        <v>0.45070422535211274</v>
      </c>
      <c r="P11" s="117">
        <v>0.39436619718309862</v>
      </c>
      <c r="Q11" s="170">
        <v>0.15492957746478875</v>
      </c>
      <c r="S11" s="169">
        <f>IFERROR(IF(VLOOKUP($A11,SC1_FPOLIS!$R:$X,7,FALSE)&gt;0,D11*VLOOKUP($A11,BASE_DADOS!$A:$O,12,0),0),0)</f>
        <v>0</v>
      </c>
      <c r="T11" s="169">
        <f>IFERROR(IF(VLOOKUP($A11,SC1_FPOLIS!$R:$X,7,FALSE)&gt;0,E11*VLOOKUP($A11,BASE_DADOS!$A:$O,12,0),0),0)</f>
        <v>0</v>
      </c>
      <c r="U11" s="169">
        <f>IFERROR(IF(VLOOKUP($A11,SC1_FPOLIS!$R:$X,7,FALSE)&gt;0,F11*VLOOKUP($A11,BASE_DADOS!$A:$O,12,0),0),0)</f>
        <v>0</v>
      </c>
      <c r="V11" s="169">
        <f>IFERROR(IF(VLOOKUP($A11,SC1_FPOLIS!$R:$X,7,FALSE)&gt;0,G11*VLOOKUP($A11,BASE_DADOS!$A:$O,12,0),0),0)</f>
        <v>0</v>
      </c>
      <c r="W11" s="169">
        <f>IFERROR(IF(VLOOKUP($A11,SC1_FPOLIS!$R:$X,7,FALSE)&gt;0,H11*VLOOKUP($A11,BASE_DADOS!$A:$O,12,0),0),0)</f>
        <v>0</v>
      </c>
      <c r="X11" s="169">
        <f>IFERROR(IF(VLOOKUP($A11,SC1_FPOLIS!$R:$X,7,FALSE)&gt;0,I11*VLOOKUP($A11,BASE_DADOS!$A:$O,12,0),0),0)</f>
        <v>0</v>
      </c>
      <c r="Y11" s="169">
        <f>IFERROR(IF(VLOOKUP($A11,SC1_FPOLIS!$R:$X,7,FALSE)&gt;0,J11*VLOOKUP($A11,BASE_DADOS!$A:$O,12,0),0),0)</f>
        <v>0</v>
      </c>
      <c r="Z11" s="169">
        <f>IFERROR(IF(VLOOKUP($A11,SC1_FPOLIS!$R:$X,7,FALSE)&gt;0,K11*VLOOKUP($A11,BASE_DADOS!$A:$O,12,0),0),0)</f>
        <v>0</v>
      </c>
      <c r="AA11" s="169">
        <f>IFERROR(IF(VLOOKUP($A11,SC1_FPOLIS!$R:$X,7,FALSE)&gt;0,L11*VLOOKUP($A11,BASE_DADOS!$A:$O,12,0),0),0)</f>
        <v>0</v>
      </c>
      <c r="AB11" s="169">
        <f>IFERROR(IF(VLOOKUP($A11,SC1_FPOLIS!$R:$X,7,FALSE)&gt;0,M11*VLOOKUP($A11,BASE_DADOS!$A:$O,12,0),0),0)</f>
        <v>0</v>
      </c>
      <c r="AC11" s="169">
        <f>IFERROR(IF(VLOOKUP($A11,SC1_FPOLIS!$R:$X,7,FALSE)&gt;0,N11*VLOOKUP($A11,BASE_DADOS!$A:$O,12,0),0),0)</f>
        <v>0</v>
      </c>
      <c r="AD11" s="169">
        <f>IFERROR(IF(VLOOKUP($A11,SC1_FPOLIS!$R:$X,7,FALSE)&gt;0,O11*VLOOKUP($A11,BASE_DADOS!$A:$O,12,0),0),0)</f>
        <v>0</v>
      </c>
      <c r="AE11" s="169">
        <f>IFERROR(IF(VLOOKUP($A11,SC1_FPOLIS!$R:$X,7,FALSE)&gt;0,P11*VLOOKUP($A11,BASE_DADOS!$A:$O,12,0),0),0)</f>
        <v>0</v>
      </c>
      <c r="AF11" s="169">
        <f>IFERROR(IF(VLOOKUP($A11,SC1_FPOLIS!$R:$X,7,FALSE)&gt;0,Q11*VLOOKUP($A11,BASE_DADOS!$A:$O,12,0),0),0)</f>
        <v>0</v>
      </c>
    </row>
    <row r="12" spans="1:32" ht="14.4">
      <c r="A12" s="165" t="str">
        <f t="shared" si="0"/>
        <v>SC1_FPOLISND NOTÍCIAS</v>
      </c>
      <c r="B12" s="3" t="s">
        <v>44</v>
      </c>
      <c r="C12" s="121" t="s">
        <v>62</v>
      </c>
      <c r="D12" s="117">
        <v>0.58762886597938147</v>
      </c>
      <c r="E12" s="117">
        <v>0.41237113402061853</v>
      </c>
      <c r="F12" s="117">
        <v>4.1237113402061855E-2</v>
      </c>
      <c r="G12" s="117">
        <v>0.18556701030927833</v>
      </c>
      <c r="H12" s="117">
        <v>0.19587628865979381</v>
      </c>
      <c r="I12" s="117">
        <v>0.10309278350515463</v>
      </c>
      <c r="J12" s="117">
        <v>0.19587628865979381</v>
      </c>
      <c r="K12" s="117">
        <v>0.27835051546391754</v>
      </c>
      <c r="L12" s="117">
        <v>0.2061855670103093</v>
      </c>
      <c r="M12" s="117">
        <v>0.3505154639175258</v>
      </c>
      <c r="N12" s="117">
        <v>0.44329896907216498</v>
      </c>
      <c r="O12" s="117">
        <v>0.47945205479452052</v>
      </c>
      <c r="P12" s="117">
        <v>0.26027397260273971</v>
      </c>
      <c r="Q12" s="170">
        <v>0.26027397260273971</v>
      </c>
      <c r="S12" s="169">
        <f>IFERROR(IF(VLOOKUP($A12,SC1_FPOLIS!$R:$X,7,FALSE)&gt;0,D12*VLOOKUP($A12,BASE_DADOS!$A:$O,12,0),0),0)</f>
        <v>0</v>
      </c>
      <c r="T12" s="169">
        <f>IFERROR(IF(VLOOKUP($A12,SC1_FPOLIS!$R:$X,7,FALSE)&gt;0,E12*VLOOKUP($A12,BASE_DADOS!$A:$O,12,0),0),0)</f>
        <v>0</v>
      </c>
      <c r="U12" s="169">
        <f>IFERROR(IF(VLOOKUP($A12,SC1_FPOLIS!$R:$X,7,FALSE)&gt;0,F12*VLOOKUP($A12,BASE_DADOS!$A:$O,12,0),0),0)</f>
        <v>0</v>
      </c>
      <c r="V12" s="169">
        <f>IFERROR(IF(VLOOKUP($A12,SC1_FPOLIS!$R:$X,7,FALSE)&gt;0,G12*VLOOKUP($A12,BASE_DADOS!$A:$O,12,0),0),0)</f>
        <v>0</v>
      </c>
      <c r="W12" s="169">
        <f>IFERROR(IF(VLOOKUP($A12,SC1_FPOLIS!$R:$X,7,FALSE)&gt;0,H12*VLOOKUP($A12,BASE_DADOS!$A:$O,12,0),0),0)</f>
        <v>0</v>
      </c>
      <c r="X12" s="169">
        <f>IFERROR(IF(VLOOKUP($A12,SC1_FPOLIS!$R:$X,7,FALSE)&gt;0,I12*VLOOKUP($A12,BASE_DADOS!$A:$O,12,0),0),0)</f>
        <v>0</v>
      </c>
      <c r="Y12" s="169">
        <f>IFERROR(IF(VLOOKUP($A12,SC1_FPOLIS!$R:$X,7,FALSE)&gt;0,J12*VLOOKUP($A12,BASE_DADOS!$A:$O,12,0),0),0)</f>
        <v>0</v>
      </c>
      <c r="Z12" s="169">
        <f>IFERROR(IF(VLOOKUP($A12,SC1_FPOLIS!$R:$X,7,FALSE)&gt;0,K12*VLOOKUP($A12,BASE_DADOS!$A:$O,12,0),0),0)</f>
        <v>0</v>
      </c>
      <c r="AA12" s="169">
        <f>IFERROR(IF(VLOOKUP($A12,SC1_FPOLIS!$R:$X,7,FALSE)&gt;0,L12*VLOOKUP($A12,BASE_DADOS!$A:$O,12,0),0),0)</f>
        <v>0</v>
      </c>
      <c r="AB12" s="169">
        <f>IFERROR(IF(VLOOKUP($A12,SC1_FPOLIS!$R:$X,7,FALSE)&gt;0,M12*VLOOKUP($A12,BASE_DADOS!$A:$O,12,0),0),0)</f>
        <v>0</v>
      </c>
      <c r="AC12" s="169">
        <f>IFERROR(IF(VLOOKUP($A12,SC1_FPOLIS!$R:$X,7,FALSE)&gt;0,N12*VLOOKUP($A12,BASE_DADOS!$A:$O,12,0),0),0)</f>
        <v>0</v>
      </c>
      <c r="AD12" s="169">
        <f>IFERROR(IF(VLOOKUP($A12,SC1_FPOLIS!$R:$X,7,FALSE)&gt;0,O12*VLOOKUP($A12,BASE_DADOS!$A:$O,12,0),0),0)</f>
        <v>0</v>
      </c>
      <c r="AE12" s="169">
        <f>IFERROR(IF(VLOOKUP($A12,SC1_FPOLIS!$R:$X,7,FALSE)&gt;0,P12*VLOOKUP($A12,BASE_DADOS!$A:$O,12,0),0),0)</f>
        <v>0</v>
      </c>
      <c r="AF12" s="169">
        <f>IFERROR(IF(VLOOKUP($A12,SC1_FPOLIS!$R:$X,7,FALSE)&gt;0,Q12*VLOOKUP($A12,BASE_DADOS!$A:$O,12,0),0),0)</f>
        <v>0</v>
      </c>
    </row>
    <row r="13" spans="1:32" ht="14.4">
      <c r="A13" s="165" t="str">
        <f t="shared" si="0"/>
        <v>SC1_FPOLISJORNAL DA RECORD</v>
      </c>
      <c r="B13" s="3" t="s">
        <v>44</v>
      </c>
      <c r="C13" s="121" t="s">
        <v>64</v>
      </c>
      <c r="D13" s="117">
        <v>0.53491707754370243</v>
      </c>
      <c r="E13" s="117">
        <v>0.46508292245629762</v>
      </c>
      <c r="F13" s="117">
        <v>5.1725683549977586E-2</v>
      </c>
      <c r="G13" s="117">
        <v>8.0591662931420893E-2</v>
      </c>
      <c r="H13" s="117">
        <v>0.14352308381891529</v>
      </c>
      <c r="I13" s="117">
        <v>0.16844464365755268</v>
      </c>
      <c r="J13" s="117">
        <v>0.16091438816674139</v>
      </c>
      <c r="K13" s="117">
        <v>0.39480053787539227</v>
      </c>
      <c r="L13" s="117">
        <v>0.11949798296727925</v>
      </c>
      <c r="M13" s="117">
        <v>0.46140744060959216</v>
      </c>
      <c r="N13" s="117">
        <v>0.4190945764231287</v>
      </c>
      <c r="O13" s="117">
        <v>0.5248759182052809</v>
      </c>
      <c r="P13" s="117">
        <v>0.30712725828866394</v>
      </c>
      <c r="Q13" s="170">
        <v>0.16799682350605522</v>
      </c>
      <c r="S13" s="169">
        <f>IFERROR(IF(VLOOKUP($A13,SC1_FPOLIS!$R:$X,7,FALSE)&gt;0,D13*VLOOKUP($A13,BASE_DADOS!$A:$O,12,0),0),0)</f>
        <v>0</v>
      </c>
      <c r="T13" s="169">
        <f>IFERROR(IF(VLOOKUP($A13,SC1_FPOLIS!$R:$X,7,FALSE)&gt;0,E13*VLOOKUP($A13,BASE_DADOS!$A:$O,12,0),0),0)</f>
        <v>0</v>
      </c>
      <c r="U13" s="169">
        <f>IFERROR(IF(VLOOKUP($A13,SC1_FPOLIS!$R:$X,7,FALSE)&gt;0,F13*VLOOKUP($A13,BASE_DADOS!$A:$O,12,0),0),0)</f>
        <v>0</v>
      </c>
      <c r="V13" s="169">
        <f>IFERROR(IF(VLOOKUP($A13,SC1_FPOLIS!$R:$X,7,FALSE)&gt;0,G13*VLOOKUP($A13,BASE_DADOS!$A:$O,12,0),0),0)</f>
        <v>0</v>
      </c>
      <c r="W13" s="169">
        <f>IFERROR(IF(VLOOKUP($A13,SC1_FPOLIS!$R:$X,7,FALSE)&gt;0,H13*VLOOKUP($A13,BASE_DADOS!$A:$O,12,0),0),0)</f>
        <v>0</v>
      </c>
      <c r="X13" s="169">
        <f>IFERROR(IF(VLOOKUP($A13,SC1_FPOLIS!$R:$X,7,FALSE)&gt;0,I13*VLOOKUP($A13,BASE_DADOS!$A:$O,12,0),0),0)</f>
        <v>0</v>
      </c>
      <c r="Y13" s="169">
        <f>IFERROR(IF(VLOOKUP($A13,SC1_FPOLIS!$R:$X,7,FALSE)&gt;0,J13*VLOOKUP($A13,BASE_DADOS!$A:$O,12,0),0),0)</f>
        <v>0</v>
      </c>
      <c r="Z13" s="169">
        <f>IFERROR(IF(VLOOKUP($A13,SC1_FPOLIS!$R:$X,7,FALSE)&gt;0,K13*VLOOKUP($A13,BASE_DADOS!$A:$O,12,0),0),0)</f>
        <v>0</v>
      </c>
      <c r="AA13" s="169">
        <f>IFERROR(IF(VLOOKUP($A13,SC1_FPOLIS!$R:$X,7,FALSE)&gt;0,L13*VLOOKUP($A13,BASE_DADOS!$A:$O,12,0),0),0)</f>
        <v>0</v>
      </c>
      <c r="AB13" s="169">
        <f>IFERROR(IF(VLOOKUP($A13,SC1_FPOLIS!$R:$X,7,FALSE)&gt;0,M13*VLOOKUP($A13,BASE_DADOS!$A:$O,12,0),0),0)</f>
        <v>0</v>
      </c>
      <c r="AC13" s="169">
        <f>IFERROR(IF(VLOOKUP($A13,SC1_FPOLIS!$R:$X,7,FALSE)&gt;0,N13*VLOOKUP($A13,BASE_DADOS!$A:$O,12,0),0),0)</f>
        <v>0</v>
      </c>
      <c r="AD13" s="169">
        <f>IFERROR(IF(VLOOKUP($A13,SC1_FPOLIS!$R:$X,7,FALSE)&gt;0,O13*VLOOKUP($A13,BASE_DADOS!$A:$O,12,0),0),0)</f>
        <v>0</v>
      </c>
      <c r="AE13" s="169">
        <f>IFERROR(IF(VLOOKUP($A13,SC1_FPOLIS!$R:$X,7,FALSE)&gt;0,P13*VLOOKUP($A13,BASE_DADOS!$A:$O,12,0),0),0)</f>
        <v>0</v>
      </c>
      <c r="AF13" s="169">
        <f>IFERROR(IF(VLOOKUP($A13,SC1_FPOLIS!$R:$X,7,FALSE)&gt;0,Q13*VLOOKUP($A13,BASE_DADOS!$A:$O,12,0),0),0)</f>
        <v>0</v>
      </c>
    </row>
    <row r="14" spans="1:32" ht="14.4">
      <c r="A14" s="165" t="str">
        <f t="shared" si="0"/>
        <v>SC1_FPOLISNOVELA 3</v>
      </c>
      <c r="B14" s="3" t="s">
        <v>44</v>
      </c>
      <c r="C14" s="121" t="s">
        <v>66</v>
      </c>
      <c r="D14" s="117">
        <v>0.52860169491525444</v>
      </c>
      <c r="E14" s="117">
        <v>0.47139830508474562</v>
      </c>
      <c r="F14" s="117">
        <v>4.8728813559322029E-2</v>
      </c>
      <c r="G14" s="117">
        <v>0.11758474576271161</v>
      </c>
      <c r="H14" s="117">
        <v>0.18432203389830484</v>
      </c>
      <c r="I14" s="117">
        <v>0.18326271186440651</v>
      </c>
      <c r="J14" s="117">
        <v>0.19809322033898299</v>
      </c>
      <c r="K14" s="117">
        <v>0.26800847457627214</v>
      </c>
      <c r="L14" s="117">
        <v>0.20762711864406672</v>
      </c>
      <c r="M14" s="117">
        <v>0.42584745762711945</v>
      </c>
      <c r="N14" s="117">
        <v>0.36652542372881386</v>
      </c>
      <c r="O14" s="117">
        <v>0.46501457725947637</v>
      </c>
      <c r="P14" s="117">
        <v>0.34548104956268205</v>
      </c>
      <c r="Q14" s="170">
        <v>0.18950437317784152</v>
      </c>
      <c r="S14" s="169">
        <f>IFERROR(IF(VLOOKUP($A14,SC1_FPOLIS!$R:$X,7,FALSE)&gt;0,D14*VLOOKUP($A14,BASE_DADOS!$A:$O,12,0),0),0)</f>
        <v>0</v>
      </c>
      <c r="T14" s="169">
        <f>IFERROR(IF(VLOOKUP($A14,SC1_FPOLIS!$R:$X,7,FALSE)&gt;0,E14*VLOOKUP($A14,BASE_DADOS!$A:$O,12,0),0),0)</f>
        <v>0</v>
      </c>
      <c r="U14" s="169">
        <f>IFERROR(IF(VLOOKUP($A14,SC1_FPOLIS!$R:$X,7,FALSE)&gt;0,F14*VLOOKUP($A14,BASE_DADOS!$A:$O,12,0),0),0)</f>
        <v>0</v>
      </c>
      <c r="V14" s="169">
        <f>IFERROR(IF(VLOOKUP($A14,SC1_FPOLIS!$R:$X,7,FALSE)&gt;0,G14*VLOOKUP($A14,BASE_DADOS!$A:$O,12,0),0),0)</f>
        <v>0</v>
      </c>
      <c r="W14" s="169">
        <f>IFERROR(IF(VLOOKUP($A14,SC1_FPOLIS!$R:$X,7,FALSE)&gt;0,H14*VLOOKUP($A14,BASE_DADOS!$A:$O,12,0),0),0)</f>
        <v>0</v>
      </c>
      <c r="X14" s="169">
        <f>IFERROR(IF(VLOOKUP($A14,SC1_FPOLIS!$R:$X,7,FALSE)&gt;0,I14*VLOOKUP($A14,BASE_DADOS!$A:$O,12,0),0),0)</f>
        <v>0</v>
      </c>
      <c r="Y14" s="169">
        <f>IFERROR(IF(VLOOKUP($A14,SC1_FPOLIS!$R:$X,7,FALSE)&gt;0,J14*VLOOKUP($A14,BASE_DADOS!$A:$O,12,0),0),0)</f>
        <v>0</v>
      </c>
      <c r="Z14" s="169">
        <f>IFERROR(IF(VLOOKUP($A14,SC1_FPOLIS!$R:$X,7,FALSE)&gt;0,K14*VLOOKUP($A14,BASE_DADOS!$A:$O,12,0),0),0)</f>
        <v>0</v>
      </c>
      <c r="AA14" s="169">
        <f>IFERROR(IF(VLOOKUP($A14,SC1_FPOLIS!$R:$X,7,FALSE)&gt;0,L14*VLOOKUP($A14,BASE_DADOS!$A:$O,12,0),0),0)</f>
        <v>0</v>
      </c>
      <c r="AB14" s="169">
        <f>IFERROR(IF(VLOOKUP($A14,SC1_FPOLIS!$R:$X,7,FALSE)&gt;0,M14*VLOOKUP($A14,BASE_DADOS!$A:$O,12,0),0),0)</f>
        <v>0</v>
      </c>
      <c r="AC14" s="169">
        <f>IFERROR(IF(VLOOKUP($A14,SC1_FPOLIS!$R:$X,7,FALSE)&gt;0,N14*VLOOKUP($A14,BASE_DADOS!$A:$O,12,0),0),0)</f>
        <v>0</v>
      </c>
      <c r="AD14" s="169">
        <f>IFERROR(IF(VLOOKUP($A14,SC1_FPOLIS!$R:$X,7,FALSE)&gt;0,O14*VLOOKUP($A14,BASE_DADOS!$A:$O,12,0),0),0)</f>
        <v>0</v>
      </c>
      <c r="AE14" s="169">
        <f>IFERROR(IF(VLOOKUP($A14,SC1_FPOLIS!$R:$X,7,FALSE)&gt;0,P14*VLOOKUP($A14,BASE_DADOS!$A:$O,12,0),0),0)</f>
        <v>0</v>
      </c>
      <c r="AF14" s="169">
        <f>IFERROR(IF(VLOOKUP($A14,SC1_FPOLIS!$R:$X,7,FALSE)&gt;0,Q14*VLOOKUP($A14,BASE_DADOS!$A:$O,12,0),0),0)</f>
        <v>0</v>
      </c>
    </row>
    <row r="15" spans="1:32" ht="14.4">
      <c r="A15" s="165" t="str">
        <f t="shared" si="0"/>
        <v>SC1_FPOLISNOVELA 22HS</v>
      </c>
      <c r="B15" s="3" t="s">
        <v>44</v>
      </c>
      <c r="C15" s="121" t="s">
        <v>68</v>
      </c>
      <c r="D15" s="117">
        <v>0.53443811286447196</v>
      </c>
      <c r="E15" s="117">
        <v>0.46556188713552799</v>
      </c>
      <c r="F15" s="117">
        <v>4.8809987661536526E-2</v>
      </c>
      <c r="G15" s="117">
        <v>0.12827537502435213</v>
      </c>
      <c r="H15" s="117">
        <v>0.16776251704656134</v>
      </c>
      <c r="I15" s="117">
        <v>0.18848220663679441</v>
      </c>
      <c r="J15" s="117">
        <v>0.20013069030456512</v>
      </c>
      <c r="K15" s="117">
        <v>0.26653922332619051</v>
      </c>
      <c r="L15" s="117">
        <v>0.21097149165530119</v>
      </c>
      <c r="M15" s="117">
        <v>0.42164263913241207</v>
      </c>
      <c r="N15" s="117">
        <v>0.36738586921228683</v>
      </c>
      <c r="O15" s="117">
        <v>0.45541638172023757</v>
      </c>
      <c r="P15" s="117">
        <v>0.34286954052638058</v>
      </c>
      <c r="Q15" s="170">
        <v>0.20171407775338174</v>
      </c>
      <c r="S15" s="169">
        <f>IFERROR(IF(VLOOKUP($A15,SC1_FPOLIS!$R:$X,7,FALSE)&gt;0,D15*VLOOKUP($A15,BASE_DADOS!$A:$O,12,0),0),0)</f>
        <v>0</v>
      </c>
      <c r="T15" s="169">
        <f>IFERROR(IF(VLOOKUP($A15,SC1_FPOLIS!$R:$X,7,FALSE)&gt;0,E15*VLOOKUP($A15,BASE_DADOS!$A:$O,12,0),0),0)</f>
        <v>0</v>
      </c>
      <c r="U15" s="169">
        <f>IFERROR(IF(VLOOKUP($A15,SC1_FPOLIS!$R:$X,7,FALSE)&gt;0,F15*VLOOKUP($A15,BASE_DADOS!$A:$O,12,0),0),0)</f>
        <v>0</v>
      </c>
      <c r="V15" s="169">
        <f>IFERROR(IF(VLOOKUP($A15,SC1_FPOLIS!$R:$X,7,FALSE)&gt;0,G15*VLOOKUP($A15,BASE_DADOS!$A:$O,12,0),0),0)</f>
        <v>0</v>
      </c>
      <c r="W15" s="169">
        <f>IFERROR(IF(VLOOKUP($A15,SC1_FPOLIS!$R:$X,7,FALSE)&gt;0,H15*VLOOKUP($A15,BASE_DADOS!$A:$O,12,0),0),0)</f>
        <v>0</v>
      </c>
      <c r="X15" s="169">
        <f>IFERROR(IF(VLOOKUP($A15,SC1_FPOLIS!$R:$X,7,FALSE)&gt;0,I15*VLOOKUP($A15,BASE_DADOS!$A:$O,12,0),0),0)</f>
        <v>0</v>
      </c>
      <c r="Y15" s="169">
        <f>IFERROR(IF(VLOOKUP($A15,SC1_FPOLIS!$R:$X,7,FALSE)&gt;0,J15*VLOOKUP($A15,BASE_DADOS!$A:$O,12,0),0),0)</f>
        <v>0</v>
      </c>
      <c r="Z15" s="169">
        <f>IFERROR(IF(VLOOKUP($A15,SC1_FPOLIS!$R:$X,7,FALSE)&gt;0,K15*VLOOKUP($A15,BASE_DADOS!$A:$O,12,0),0),0)</f>
        <v>0</v>
      </c>
      <c r="AA15" s="169">
        <f>IFERROR(IF(VLOOKUP($A15,SC1_FPOLIS!$R:$X,7,FALSE)&gt;0,L15*VLOOKUP($A15,BASE_DADOS!$A:$O,12,0),0),0)</f>
        <v>0</v>
      </c>
      <c r="AB15" s="169">
        <f>IFERROR(IF(VLOOKUP($A15,SC1_FPOLIS!$R:$X,7,FALSE)&gt;0,M15*VLOOKUP($A15,BASE_DADOS!$A:$O,12,0),0),0)</f>
        <v>0</v>
      </c>
      <c r="AC15" s="169">
        <f>IFERROR(IF(VLOOKUP($A15,SC1_FPOLIS!$R:$X,7,FALSE)&gt;0,N15*VLOOKUP($A15,BASE_DADOS!$A:$O,12,0),0),0)</f>
        <v>0</v>
      </c>
      <c r="AD15" s="169">
        <f>IFERROR(IF(VLOOKUP($A15,SC1_FPOLIS!$R:$X,7,FALSE)&gt;0,O15*VLOOKUP($A15,BASE_DADOS!$A:$O,12,0),0),0)</f>
        <v>0</v>
      </c>
      <c r="AE15" s="169">
        <f>IFERROR(IF(VLOOKUP($A15,SC1_FPOLIS!$R:$X,7,FALSE)&gt;0,P15*VLOOKUP($A15,BASE_DADOS!$A:$O,12,0),0),0)</f>
        <v>0</v>
      </c>
      <c r="AF15" s="169">
        <f>IFERROR(IF(VLOOKUP($A15,SC1_FPOLIS!$R:$X,7,FALSE)&gt;0,Q15*VLOOKUP($A15,BASE_DADOS!$A:$O,12,0),0),0)</f>
        <v>0</v>
      </c>
    </row>
    <row r="16" spans="1:32" ht="14.4">
      <c r="A16" s="165" t="str">
        <f t="shared" si="0"/>
        <v>SC1_FPOLISREALITY SHOW 1</v>
      </c>
      <c r="B16" s="3" t="s">
        <v>44</v>
      </c>
      <c r="C16" s="121" t="s">
        <v>70</v>
      </c>
      <c r="D16" s="117">
        <v>0.56990436079670026</v>
      </c>
      <c r="E16" s="117">
        <v>0.43009563920329974</v>
      </c>
      <c r="F16" s="117">
        <v>5.1601298587347522E-2</v>
      </c>
      <c r="G16" s="117">
        <v>0.12215056593840475</v>
      </c>
      <c r="H16" s="117">
        <v>0.1691366148986575</v>
      </c>
      <c r="I16" s="117">
        <v>0.17605510221988235</v>
      </c>
      <c r="J16" s="117">
        <v>0.20412389225234712</v>
      </c>
      <c r="K16" s="117">
        <v>0.27693252610336083</v>
      </c>
      <c r="L16" s="117">
        <v>0.19383609721856598</v>
      </c>
      <c r="M16" s="117">
        <v>0.42086952706852698</v>
      </c>
      <c r="N16" s="117">
        <v>0.38529437571290709</v>
      </c>
      <c r="O16" s="117">
        <v>0.48607215629869371</v>
      </c>
      <c r="P16" s="117">
        <v>0.3317711454712533</v>
      </c>
      <c r="Q16" s="170">
        <v>0.18215669823005298</v>
      </c>
      <c r="S16" s="169">
        <f>IFERROR(IF(VLOOKUP($A16,SC1_FPOLIS!$R:$X,7,FALSE)&gt;0,D16*VLOOKUP($A16,BASE_DADOS!$A:$O,12,0),0),0)</f>
        <v>0</v>
      </c>
      <c r="T16" s="169">
        <f>IFERROR(IF(VLOOKUP($A16,SC1_FPOLIS!$R:$X,7,FALSE)&gt;0,E16*VLOOKUP($A16,BASE_DADOS!$A:$O,12,0),0),0)</f>
        <v>0</v>
      </c>
      <c r="U16" s="169">
        <f>IFERROR(IF(VLOOKUP($A16,SC1_FPOLIS!$R:$X,7,FALSE)&gt;0,F16*VLOOKUP($A16,BASE_DADOS!$A:$O,12,0),0),0)</f>
        <v>0</v>
      </c>
      <c r="V16" s="169">
        <f>IFERROR(IF(VLOOKUP($A16,SC1_FPOLIS!$R:$X,7,FALSE)&gt;0,G16*VLOOKUP($A16,BASE_DADOS!$A:$O,12,0),0),0)</f>
        <v>0</v>
      </c>
      <c r="W16" s="169">
        <f>IFERROR(IF(VLOOKUP($A16,SC1_FPOLIS!$R:$X,7,FALSE)&gt;0,H16*VLOOKUP($A16,BASE_DADOS!$A:$O,12,0),0),0)</f>
        <v>0</v>
      </c>
      <c r="X16" s="169">
        <f>IFERROR(IF(VLOOKUP($A16,SC1_FPOLIS!$R:$X,7,FALSE)&gt;0,I16*VLOOKUP($A16,BASE_DADOS!$A:$O,12,0),0),0)</f>
        <v>0</v>
      </c>
      <c r="Y16" s="169">
        <f>IFERROR(IF(VLOOKUP($A16,SC1_FPOLIS!$R:$X,7,FALSE)&gt;0,J16*VLOOKUP($A16,BASE_DADOS!$A:$O,12,0),0),0)</f>
        <v>0</v>
      </c>
      <c r="Z16" s="169">
        <f>IFERROR(IF(VLOOKUP($A16,SC1_FPOLIS!$R:$X,7,FALSE)&gt;0,K16*VLOOKUP($A16,BASE_DADOS!$A:$O,12,0),0),0)</f>
        <v>0</v>
      </c>
      <c r="AA16" s="169">
        <f>IFERROR(IF(VLOOKUP($A16,SC1_FPOLIS!$R:$X,7,FALSE)&gt;0,L16*VLOOKUP($A16,BASE_DADOS!$A:$O,12,0),0),0)</f>
        <v>0</v>
      </c>
      <c r="AB16" s="169">
        <f>IFERROR(IF(VLOOKUP($A16,SC1_FPOLIS!$R:$X,7,FALSE)&gt;0,M16*VLOOKUP($A16,BASE_DADOS!$A:$O,12,0),0),0)</f>
        <v>0</v>
      </c>
      <c r="AC16" s="169">
        <f>IFERROR(IF(VLOOKUP($A16,SC1_FPOLIS!$R:$X,7,FALSE)&gt;0,N16*VLOOKUP($A16,BASE_DADOS!$A:$O,12,0),0),0)</f>
        <v>0</v>
      </c>
      <c r="AD16" s="169">
        <f>IFERROR(IF(VLOOKUP($A16,SC1_FPOLIS!$R:$X,7,FALSE)&gt;0,O16*VLOOKUP($A16,BASE_DADOS!$A:$O,12,0),0),0)</f>
        <v>0</v>
      </c>
      <c r="AE16" s="169">
        <f>IFERROR(IF(VLOOKUP($A16,SC1_FPOLIS!$R:$X,7,FALSE)&gt;0,P16*VLOOKUP($A16,BASE_DADOS!$A:$O,12,0),0),0)</f>
        <v>0</v>
      </c>
      <c r="AF16" s="169">
        <f>IFERROR(IF(VLOOKUP($A16,SC1_FPOLIS!$R:$X,7,FALSE)&gt;0,Q16*VLOOKUP($A16,BASE_DADOS!$A:$O,12,0),0),0)</f>
        <v>0</v>
      </c>
    </row>
    <row r="17" spans="1:32" ht="14.4">
      <c r="A17" s="165" t="str">
        <f t="shared" si="0"/>
        <v>SC1_FPOLISREALITY SHOW 2</v>
      </c>
      <c r="B17" s="3" t="s">
        <v>44</v>
      </c>
      <c r="C17" s="121" t="s">
        <v>144</v>
      </c>
      <c r="D17" s="117">
        <v>0.56990436079670026</v>
      </c>
      <c r="E17" s="117">
        <v>0.43009563920329974</v>
      </c>
      <c r="F17" s="117">
        <v>5.1601298587347522E-2</v>
      </c>
      <c r="G17" s="117">
        <v>0.12215056593840475</v>
      </c>
      <c r="H17" s="117">
        <v>0.1691366148986575</v>
      </c>
      <c r="I17" s="117">
        <v>0.17605510221988235</v>
      </c>
      <c r="J17" s="117">
        <v>0.20412389225234712</v>
      </c>
      <c r="K17" s="117">
        <v>0.27693252610336083</v>
      </c>
      <c r="L17" s="117">
        <v>0.19383609721856598</v>
      </c>
      <c r="M17" s="117">
        <v>0.42086952706852698</v>
      </c>
      <c r="N17" s="117">
        <v>0.38529437571290709</v>
      </c>
      <c r="O17" s="117">
        <v>0.48607215629869371</v>
      </c>
      <c r="P17" s="117">
        <v>0.3317711454712533</v>
      </c>
      <c r="Q17" s="170">
        <v>0.18215669823005298</v>
      </c>
      <c r="S17" s="169">
        <f>IFERROR(IF(VLOOKUP($A17,SC1_FPOLIS!$R:$X,7,FALSE)&gt;0,D17*VLOOKUP($A17,BASE_DADOS!$A:$O,12,0),0),0)</f>
        <v>0</v>
      </c>
      <c r="T17" s="169">
        <f>IFERROR(IF(VLOOKUP($A17,SC1_FPOLIS!$R:$X,7,FALSE)&gt;0,E17*VLOOKUP($A17,BASE_DADOS!$A:$O,12,0),0),0)</f>
        <v>0</v>
      </c>
      <c r="U17" s="169">
        <f>IFERROR(IF(VLOOKUP($A17,SC1_FPOLIS!$R:$X,7,FALSE)&gt;0,F17*VLOOKUP($A17,BASE_DADOS!$A:$O,12,0),0),0)</f>
        <v>0</v>
      </c>
      <c r="V17" s="169">
        <f>IFERROR(IF(VLOOKUP($A17,SC1_FPOLIS!$R:$X,7,FALSE)&gt;0,G17*VLOOKUP($A17,BASE_DADOS!$A:$O,12,0),0),0)</f>
        <v>0</v>
      </c>
      <c r="W17" s="169">
        <f>IFERROR(IF(VLOOKUP($A17,SC1_FPOLIS!$R:$X,7,FALSE)&gt;0,H17*VLOOKUP($A17,BASE_DADOS!$A:$O,12,0),0),0)</f>
        <v>0</v>
      </c>
      <c r="X17" s="169">
        <f>IFERROR(IF(VLOOKUP($A17,SC1_FPOLIS!$R:$X,7,FALSE)&gt;0,I17*VLOOKUP($A17,BASE_DADOS!$A:$O,12,0),0),0)</f>
        <v>0</v>
      </c>
      <c r="Y17" s="169">
        <f>IFERROR(IF(VLOOKUP($A17,SC1_FPOLIS!$R:$X,7,FALSE)&gt;0,J17*VLOOKUP($A17,BASE_DADOS!$A:$O,12,0),0),0)</f>
        <v>0</v>
      </c>
      <c r="Z17" s="169">
        <f>IFERROR(IF(VLOOKUP($A17,SC1_FPOLIS!$R:$X,7,FALSE)&gt;0,K17*VLOOKUP($A17,BASE_DADOS!$A:$O,12,0),0),0)</f>
        <v>0</v>
      </c>
      <c r="AA17" s="169">
        <f>IFERROR(IF(VLOOKUP($A17,SC1_FPOLIS!$R:$X,7,FALSE)&gt;0,L17*VLOOKUP($A17,BASE_DADOS!$A:$O,12,0),0),0)</f>
        <v>0</v>
      </c>
      <c r="AB17" s="169">
        <f>IFERROR(IF(VLOOKUP($A17,SC1_FPOLIS!$R:$X,7,FALSE)&gt;0,M17*VLOOKUP($A17,BASE_DADOS!$A:$O,12,0),0),0)</f>
        <v>0</v>
      </c>
      <c r="AC17" s="169">
        <f>IFERROR(IF(VLOOKUP($A17,SC1_FPOLIS!$R:$X,7,FALSE)&gt;0,N17*VLOOKUP($A17,BASE_DADOS!$A:$O,12,0),0),0)</f>
        <v>0</v>
      </c>
      <c r="AD17" s="169">
        <f>IFERROR(IF(VLOOKUP($A17,SC1_FPOLIS!$R:$X,7,FALSE)&gt;0,O17*VLOOKUP($A17,BASE_DADOS!$A:$O,12,0),0),0)</f>
        <v>0</v>
      </c>
      <c r="AE17" s="169">
        <f>IFERROR(IF(VLOOKUP($A17,SC1_FPOLIS!$R:$X,7,FALSE)&gt;0,P17*VLOOKUP($A17,BASE_DADOS!$A:$O,12,0),0),0)</f>
        <v>0</v>
      </c>
      <c r="AF17" s="169">
        <f>IFERROR(IF(VLOOKUP($A17,SC1_FPOLIS!$R:$X,7,FALSE)&gt;0,Q17*VLOOKUP($A17,BASE_DADOS!$A:$O,12,0),0),0)</f>
        <v>0</v>
      </c>
    </row>
    <row r="18" spans="1:32" ht="14.4">
      <c r="A18" s="165" t="str">
        <f t="shared" si="0"/>
        <v>SC1_FPOLISREALITY SHOW 3</v>
      </c>
      <c r="B18" s="3" t="s">
        <v>44</v>
      </c>
      <c r="C18" s="121" t="s">
        <v>145</v>
      </c>
      <c r="D18" s="117">
        <v>0.56990436079670026</v>
      </c>
      <c r="E18" s="117">
        <v>0.43009563920329974</v>
      </c>
      <c r="F18" s="117">
        <v>5.1601298587347522E-2</v>
      </c>
      <c r="G18" s="117">
        <v>0.12215056593840475</v>
      </c>
      <c r="H18" s="117">
        <v>0.1691366148986575</v>
      </c>
      <c r="I18" s="117">
        <v>0.17605510221988235</v>
      </c>
      <c r="J18" s="117">
        <v>0.20412389225234712</v>
      </c>
      <c r="K18" s="117">
        <v>0.27693252610336083</v>
      </c>
      <c r="L18" s="117">
        <v>0.19383609721856598</v>
      </c>
      <c r="M18" s="117">
        <v>0.42086952706852698</v>
      </c>
      <c r="N18" s="117">
        <v>0.38529437571290709</v>
      </c>
      <c r="O18" s="117">
        <v>0.48607215629869371</v>
      </c>
      <c r="P18" s="117">
        <v>0.3317711454712533</v>
      </c>
      <c r="Q18" s="170">
        <v>0.18215669823005298</v>
      </c>
      <c r="R18" s="3"/>
      <c r="S18" s="169">
        <f>IFERROR(IF(VLOOKUP($A18,SC1_FPOLIS!$R:$X,7,FALSE)&gt;0,D18*VLOOKUP($A18,BASE_DADOS!$A:$O,12,0),0),0)</f>
        <v>0</v>
      </c>
      <c r="T18" s="169">
        <f>IFERROR(IF(VLOOKUP($A18,SC1_FPOLIS!$R:$X,7,FALSE)&gt;0,E18*VLOOKUP($A18,BASE_DADOS!$A:$O,12,0),0),0)</f>
        <v>0</v>
      </c>
      <c r="U18" s="169">
        <f>IFERROR(IF(VLOOKUP($A18,SC1_FPOLIS!$R:$X,7,FALSE)&gt;0,F18*VLOOKUP($A18,BASE_DADOS!$A:$O,12,0),0),0)</f>
        <v>0</v>
      </c>
      <c r="V18" s="169">
        <f>IFERROR(IF(VLOOKUP($A18,SC1_FPOLIS!$R:$X,7,FALSE)&gt;0,G18*VLOOKUP($A18,BASE_DADOS!$A:$O,12,0),0),0)</f>
        <v>0</v>
      </c>
      <c r="W18" s="169">
        <f>IFERROR(IF(VLOOKUP($A18,SC1_FPOLIS!$R:$X,7,FALSE)&gt;0,H18*VLOOKUP($A18,BASE_DADOS!$A:$O,12,0),0),0)</f>
        <v>0</v>
      </c>
      <c r="X18" s="169">
        <f>IFERROR(IF(VLOOKUP($A18,SC1_FPOLIS!$R:$X,7,FALSE)&gt;0,I18*VLOOKUP($A18,BASE_DADOS!$A:$O,12,0),0),0)</f>
        <v>0</v>
      </c>
      <c r="Y18" s="169">
        <f>IFERROR(IF(VLOOKUP($A18,SC1_FPOLIS!$R:$X,7,FALSE)&gt;0,J18*VLOOKUP($A18,BASE_DADOS!$A:$O,12,0),0),0)</f>
        <v>0</v>
      </c>
      <c r="Z18" s="169">
        <f>IFERROR(IF(VLOOKUP($A18,SC1_FPOLIS!$R:$X,7,FALSE)&gt;0,K18*VLOOKUP($A18,BASE_DADOS!$A:$O,12,0),0),0)</f>
        <v>0</v>
      </c>
      <c r="AA18" s="169">
        <f>IFERROR(IF(VLOOKUP($A18,SC1_FPOLIS!$R:$X,7,FALSE)&gt;0,L18*VLOOKUP($A18,BASE_DADOS!$A:$O,12,0),0),0)</f>
        <v>0</v>
      </c>
      <c r="AB18" s="169">
        <f>IFERROR(IF(VLOOKUP($A18,SC1_FPOLIS!$R:$X,7,FALSE)&gt;0,M18*VLOOKUP($A18,BASE_DADOS!$A:$O,12,0),0),0)</f>
        <v>0</v>
      </c>
      <c r="AC18" s="169">
        <f>IFERROR(IF(VLOOKUP($A18,SC1_FPOLIS!$R:$X,7,FALSE)&gt;0,N18*VLOOKUP($A18,BASE_DADOS!$A:$O,12,0),0),0)</f>
        <v>0</v>
      </c>
      <c r="AD18" s="169">
        <f>IFERROR(IF(VLOOKUP($A18,SC1_FPOLIS!$R:$X,7,FALSE)&gt;0,O18*VLOOKUP($A18,BASE_DADOS!$A:$O,12,0),0),0)</f>
        <v>0</v>
      </c>
      <c r="AE18" s="169">
        <f>IFERROR(IF(VLOOKUP($A18,SC1_FPOLIS!$R:$X,7,FALSE)&gt;0,P18*VLOOKUP($A18,BASE_DADOS!$A:$O,12,0),0),0)</f>
        <v>0</v>
      </c>
      <c r="AF18" s="169">
        <f>IFERROR(IF(VLOOKUP($A18,SC1_FPOLIS!$R:$X,7,FALSE)&gt;0,Q18*VLOOKUP($A18,BASE_DADOS!$A:$O,12,0),0),0)</f>
        <v>0</v>
      </c>
    </row>
    <row r="19" spans="1:32" ht="14.4">
      <c r="A19" s="165" t="str">
        <f t="shared" si="0"/>
        <v>SC1_FPOLISEXEMPLO</v>
      </c>
      <c r="B19" s="3" t="s">
        <v>44</v>
      </c>
      <c r="C19" s="121" t="s">
        <v>146</v>
      </c>
      <c r="D19" s="117">
        <v>0.56990436079670026</v>
      </c>
      <c r="E19" s="117">
        <v>0.43009563920329974</v>
      </c>
      <c r="F19" s="117">
        <v>5.1601298587347522E-2</v>
      </c>
      <c r="G19" s="117">
        <v>0.12215056593840475</v>
      </c>
      <c r="H19" s="117">
        <v>0.1691366148986575</v>
      </c>
      <c r="I19" s="117">
        <v>0.17605510221988235</v>
      </c>
      <c r="J19" s="117">
        <v>0.20412389225234712</v>
      </c>
      <c r="K19" s="117">
        <v>0.27693252610336083</v>
      </c>
      <c r="L19" s="117">
        <v>0.19383609721856598</v>
      </c>
      <c r="M19" s="117">
        <v>0.42086952706852698</v>
      </c>
      <c r="N19" s="117">
        <v>0.38529437571290709</v>
      </c>
      <c r="O19" s="117">
        <v>0.48607215629869371</v>
      </c>
      <c r="P19" s="117">
        <v>0.3317711454712533</v>
      </c>
      <c r="Q19" s="170">
        <v>0.18215669823005298</v>
      </c>
      <c r="R19" s="3"/>
      <c r="S19" s="169">
        <f>IFERROR(IF(VLOOKUP($A19,SC1_FPOLIS!$R:$X,7,FALSE)&gt;0,D19*VLOOKUP($A19,BASE_DADOS!$A:$O,12,0),0),0)</f>
        <v>0</v>
      </c>
      <c r="T19" s="169">
        <f>IFERROR(IF(VLOOKUP($A19,SC1_FPOLIS!$R:$X,7,FALSE)&gt;0,E19*VLOOKUP($A19,BASE_DADOS!$A:$O,12,0),0),0)</f>
        <v>0</v>
      </c>
      <c r="U19" s="169">
        <f>IFERROR(IF(VLOOKUP($A19,SC1_FPOLIS!$R:$X,7,FALSE)&gt;0,F19*VLOOKUP($A19,BASE_DADOS!$A:$O,12,0),0),0)</f>
        <v>0</v>
      </c>
      <c r="V19" s="169">
        <f>IFERROR(IF(VLOOKUP($A19,SC1_FPOLIS!$R:$X,7,FALSE)&gt;0,G19*VLOOKUP($A19,BASE_DADOS!$A:$O,12,0),0),0)</f>
        <v>0</v>
      </c>
      <c r="W19" s="169">
        <f>IFERROR(IF(VLOOKUP($A19,SC1_FPOLIS!$R:$X,7,FALSE)&gt;0,H19*VLOOKUP($A19,BASE_DADOS!$A:$O,12,0),0),0)</f>
        <v>0</v>
      </c>
      <c r="X19" s="169">
        <f>IFERROR(IF(VLOOKUP($A19,SC1_FPOLIS!$R:$X,7,FALSE)&gt;0,I19*VLOOKUP($A19,BASE_DADOS!$A:$O,12,0),0),0)</f>
        <v>0</v>
      </c>
      <c r="Y19" s="169">
        <f>IFERROR(IF(VLOOKUP($A19,SC1_FPOLIS!$R:$X,7,FALSE)&gt;0,J19*VLOOKUP($A19,BASE_DADOS!$A:$O,12,0),0),0)</f>
        <v>0</v>
      </c>
      <c r="Z19" s="169">
        <f>IFERROR(IF(VLOOKUP($A19,SC1_FPOLIS!$R:$X,7,FALSE)&gt;0,K19*VLOOKUP($A19,BASE_DADOS!$A:$O,12,0),0),0)</f>
        <v>0</v>
      </c>
      <c r="AA19" s="169">
        <f>IFERROR(IF(VLOOKUP($A19,SC1_FPOLIS!$R:$X,7,FALSE)&gt;0,L19*VLOOKUP($A19,BASE_DADOS!$A:$O,12,0),0),0)</f>
        <v>0</v>
      </c>
      <c r="AB19" s="169">
        <f>IFERROR(IF(VLOOKUP($A19,SC1_FPOLIS!$R:$X,7,FALSE)&gt;0,M19*VLOOKUP($A19,BASE_DADOS!$A:$O,12,0),0),0)</f>
        <v>0</v>
      </c>
      <c r="AC19" s="169">
        <f>IFERROR(IF(VLOOKUP($A19,SC1_FPOLIS!$R:$X,7,FALSE)&gt;0,N19*VLOOKUP($A19,BASE_DADOS!$A:$O,12,0),0),0)</f>
        <v>0</v>
      </c>
      <c r="AD19" s="169">
        <f>IFERROR(IF(VLOOKUP($A19,SC1_FPOLIS!$R:$X,7,FALSE)&gt;0,O19*VLOOKUP($A19,BASE_DADOS!$A:$O,12,0),0),0)</f>
        <v>0</v>
      </c>
      <c r="AE19" s="169">
        <f>IFERROR(IF(VLOOKUP($A19,SC1_FPOLIS!$R:$X,7,FALSE)&gt;0,P19*VLOOKUP($A19,BASE_DADOS!$A:$O,12,0),0),0)</f>
        <v>0</v>
      </c>
      <c r="AF19" s="169">
        <f>IFERROR(IF(VLOOKUP($A19,SC1_FPOLIS!$R:$X,7,FALSE)&gt;0,Q19*VLOOKUP($A19,BASE_DADOS!$A:$O,12,0),0),0)</f>
        <v>0</v>
      </c>
    </row>
    <row r="20" spans="1:32" ht="14.4">
      <c r="A20" s="165" t="str">
        <f t="shared" si="0"/>
        <v>SC1_FPOLISSÉRIE PREMIUM</v>
      </c>
      <c r="B20" s="3" t="s">
        <v>44</v>
      </c>
      <c r="C20" s="121" t="s">
        <v>75</v>
      </c>
      <c r="D20" s="117">
        <v>0.59160305343511332</v>
      </c>
      <c r="E20" s="117">
        <v>0.40839694656488673</v>
      </c>
      <c r="F20" s="117">
        <v>5.3435114503816675E-2</v>
      </c>
      <c r="G20" s="117">
        <v>0.11450381679389299</v>
      </c>
      <c r="H20" s="117">
        <v>0.17557251908396945</v>
      </c>
      <c r="I20" s="117">
        <v>0.16603053435114501</v>
      </c>
      <c r="J20" s="117">
        <v>0.2061068702290077</v>
      </c>
      <c r="K20" s="117">
        <v>0.28435114503816816</v>
      </c>
      <c r="L20" s="117">
        <v>0.18129770992366437</v>
      </c>
      <c r="M20" s="117">
        <v>0.42175572519083937</v>
      </c>
      <c r="N20" s="117">
        <v>0.39694656488549629</v>
      </c>
      <c r="O20" s="117">
        <v>0.50970873786407733</v>
      </c>
      <c r="P20" s="117">
        <v>0.32524271844660235</v>
      </c>
      <c r="Q20" s="170">
        <v>0.16504854368932037</v>
      </c>
      <c r="R20" s="3"/>
      <c r="S20" s="169">
        <f>IFERROR(IF(VLOOKUP($A20,SC1_FPOLIS!$R:$X,7,FALSE)&gt;0,D20*VLOOKUP($A20,BASE_DADOS!$A:$O,12,0),0),0)</f>
        <v>0</v>
      </c>
      <c r="T20" s="169">
        <f>IFERROR(IF(VLOOKUP($A20,SC1_FPOLIS!$R:$X,7,FALSE)&gt;0,E20*VLOOKUP($A20,BASE_DADOS!$A:$O,12,0),0),0)</f>
        <v>0</v>
      </c>
      <c r="U20" s="169">
        <f>IFERROR(IF(VLOOKUP($A20,SC1_FPOLIS!$R:$X,7,FALSE)&gt;0,F20*VLOOKUP($A20,BASE_DADOS!$A:$O,12,0),0),0)</f>
        <v>0</v>
      </c>
      <c r="V20" s="169">
        <f>IFERROR(IF(VLOOKUP($A20,SC1_FPOLIS!$R:$X,7,FALSE)&gt;0,G20*VLOOKUP($A20,BASE_DADOS!$A:$O,12,0),0),0)</f>
        <v>0</v>
      </c>
      <c r="W20" s="169">
        <f>IFERROR(IF(VLOOKUP($A20,SC1_FPOLIS!$R:$X,7,FALSE)&gt;0,H20*VLOOKUP($A20,BASE_DADOS!$A:$O,12,0),0),0)</f>
        <v>0</v>
      </c>
      <c r="X20" s="169">
        <f>IFERROR(IF(VLOOKUP($A20,SC1_FPOLIS!$R:$X,7,FALSE)&gt;0,I20*VLOOKUP($A20,BASE_DADOS!$A:$O,12,0),0),0)</f>
        <v>0</v>
      </c>
      <c r="Y20" s="169">
        <f>IFERROR(IF(VLOOKUP($A20,SC1_FPOLIS!$R:$X,7,FALSE)&gt;0,J20*VLOOKUP($A20,BASE_DADOS!$A:$O,12,0),0),0)</f>
        <v>0</v>
      </c>
      <c r="Z20" s="169">
        <f>IFERROR(IF(VLOOKUP($A20,SC1_FPOLIS!$R:$X,7,FALSE)&gt;0,K20*VLOOKUP($A20,BASE_DADOS!$A:$O,12,0),0),0)</f>
        <v>0</v>
      </c>
      <c r="AA20" s="169">
        <f>IFERROR(IF(VLOOKUP($A20,SC1_FPOLIS!$R:$X,7,FALSE)&gt;0,L20*VLOOKUP($A20,BASE_DADOS!$A:$O,12,0),0),0)</f>
        <v>0</v>
      </c>
      <c r="AB20" s="169">
        <f>IFERROR(IF(VLOOKUP($A20,SC1_FPOLIS!$R:$X,7,FALSE)&gt;0,M20*VLOOKUP($A20,BASE_DADOS!$A:$O,12,0),0),0)</f>
        <v>0</v>
      </c>
      <c r="AC20" s="169">
        <f>IFERROR(IF(VLOOKUP($A20,SC1_FPOLIS!$R:$X,7,FALSE)&gt;0,N20*VLOOKUP($A20,BASE_DADOS!$A:$O,12,0),0),0)</f>
        <v>0</v>
      </c>
      <c r="AD20" s="169">
        <f>IFERROR(IF(VLOOKUP($A20,SC1_FPOLIS!$R:$X,7,FALSE)&gt;0,O20*VLOOKUP($A20,BASE_DADOS!$A:$O,12,0),0),0)</f>
        <v>0</v>
      </c>
      <c r="AE20" s="169">
        <f>IFERROR(IF(VLOOKUP($A20,SC1_FPOLIS!$R:$X,7,FALSE)&gt;0,P20*VLOOKUP($A20,BASE_DADOS!$A:$O,12,0),0),0)</f>
        <v>0</v>
      </c>
      <c r="AF20" s="169">
        <f>IFERROR(IF(VLOOKUP($A20,SC1_FPOLIS!$R:$X,7,FALSE)&gt;0,Q20*VLOOKUP($A20,BASE_DADOS!$A:$O,12,0),0),0)</f>
        <v>0</v>
      </c>
    </row>
    <row r="21" spans="1:32" ht="15.75" customHeight="1">
      <c r="A21" s="165" t="str">
        <f t="shared" si="0"/>
        <v>SC1_FPOLISBRASIL CAMINHONEIRO</v>
      </c>
      <c r="B21" s="3" t="s">
        <v>44</v>
      </c>
      <c r="C21" s="121" t="s">
        <v>77</v>
      </c>
      <c r="D21" s="117">
        <v>0.55555555555555558</v>
      </c>
      <c r="E21" s="117">
        <v>0.44444444444444442</v>
      </c>
      <c r="F21" s="117">
        <v>5.9027777777777776E-2</v>
      </c>
      <c r="G21" s="117">
        <v>0.12847222222222221</v>
      </c>
      <c r="H21" s="117">
        <v>0.19097222222222221</v>
      </c>
      <c r="I21" s="117">
        <v>0.15277777777777779</v>
      </c>
      <c r="J21" s="117">
        <v>0.19444444444444445</v>
      </c>
      <c r="K21" s="117">
        <v>0.27430555555555558</v>
      </c>
      <c r="L21" s="117">
        <v>0.18055555555555555</v>
      </c>
      <c r="M21" s="117">
        <v>0.44444444444444442</v>
      </c>
      <c r="N21" s="117">
        <v>0.375</v>
      </c>
      <c r="O21" s="117">
        <v>0.34977578475336324</v>
      </c>
      <c r="P21" s="117">
        <v>0.42600896860986548</v>
      </c>
      <c r="Q21" s="170">
        <v>0.22421524663677131</v>
      </c>
      <c r="R21" s="3"/>
      <c r="S21" s="169">
        <f>IFERROR(IF(VLOOKUP($A21,SC1_FPOLIS!$R:$X,7,FALSE)&gt;0,D21*VLOOKUP($A21,BASE_DADOS!$A:$O,12,0),0),0)</f>
        <v>0</v>
      </c>
      <c r="T21" s="169">
        <f>IFERROR(IF(VLOOKUP($A21,SC1_FPOLIS!$R:$X,7,FALSE)&gt;0,E21*VLOOKUP($A21,BASE_DADOS!$A:$O,12,0),0),0)</f>
        <v>0</v>
      </c>
      <c r="U21" s="169">
        <f>IFERROR(IF(VLOOKUP($A21,SC1_FPOLIS!$R:$X,7,FALSE)&gt;0,F21*VLOOKUP($A21,BASE_DADOS!$A:$O,12,0),0),0)</f>
        <v>0</v>
      </c>
      <c r="V21" s="169">
        <f>IFERROR(IF(VLOOKUP($A21,SC1_FPOLIS!$R:$X,7,FALSE)&gt;0,G21*VLOOKUP($A21,BASE_DADOS!$A:$O,12,0),0),0)</f>
        <v>0</v>
      </c>
      <c r="W21" s="169">
        <f>IFERROR(IF(VLOOKUP($A21,SC1_FPOLIS!$R:$X,7,FALSE)&gt;0,H21*VLOOKUP($A21,BASE_DADOS!$A:$O,12,0),0),0)</f>
        <v>0</v>
      </c>
      <c r="X21" s="169">
        <f>IFERROR(IF(VLOOKUP($A21,SC1_FPOLIS!$R:$X,7,FALSE)&gt;0,I21*VLOOKUP($A21,BASE_DADOS!$A:$O,12,0),0),0)</f>
        <v>0</v>
      </c>
      <c r="Y21" s="169">
        <f>IFERROR(IF(VLOOKUP($A21,SC1_FPOLIS!$R:$X,7,FALSE)&gt;0,J21*VLOOKUP($A21,BASE_DADOS!$A:$O,12,0),0),0)</f>
        <v>0</v>
      </c>
      <c r="Z21" s="169">
        <f>IFERROR(IF(VLOOKUP($A21,SC1_FPOLIS!$R:$X,7,FALSE)&gt;0,K21*VLOOKUP($A21,BASE_DADOS!$A:$O,12,0),0),0)</f>
        <v>0</v>
      </c>
      <c r="AA21" s="169">
        <f>IFERROR(IF(VLOOKUP($A21,SC1_FPOLIS!$R:$X,7,FALSE)&gt;0,L21*VLOOKUP($A21,BASE_DADOS!$A:$O,12,0),0),0)</f>
        <v>0</v>
      </c>
      <c r="AB21" s="169">
        <f>IFERROR(IF(VLOOKUP($A21,SC1_FPOLIS!$R:$X,7,FALSE)&gt;0,M21*VLOOKUP($A21,BASE_DADOS!$A:$O,12,0),0),0)</f>
        <v>0</v>
      </c>
      <c r="AC21" s="169">
        <f>IFERROR(IF(VLOOKUP($A21,SC1_FPOLIS!$R:$X,7,FALSE)&gt;0,N21*VLOOKUP($A21,BASE_DADOS!$A:$O,12,0),0),0)</f>
        <v>0</v>
      </c>
      <c r="AD21" s="169">
        <f>IFERROR(IF(VLOOKUP($A21,SC1_FPOLIS!$R:$X,7,FALSE)&gt;0,O21*VLOOKUP($A21,BASE_DADOS!$A:$O,12,0),0),0)</f>
        <v>0</v>
      </c>
      <c r="AE21" s="169">
        <f>IFERROR(IF(VLOOKUP($A21,SC1_FPOLIS!$R:$X,7,FALSE)&gt;0,P21*VLOOKUP($A21,BASE_DADOS!$A:$O,12,0),0),0)</f>
        <v>0</v>
      </c>
      <c r="AF21" s="169">
        <f>IFERROR(IF(VLOOKUP($A21,SC1_FPOLIS!$R:$X,7,FALSE)&gt;0,Q21*VLOOKUP($A21,BASE_DADOS!$A:$O,12,0),0),0)</f>
        <v>0</v>
      </c>
    </row>
    <row r="22" spans="1:32" ht="15.75" customHeight="1">
      <c r="A22" s="165" t="str">
        <f t="shared" si="0"/>
        <v>SC1_FPOLISFALA BRASIL - EDIÇÃO DE SÁBADO</v>
      </c>
      <c r="B22" s="3" t="s">
        <v>44</v>
      </c>
      <c r="C22" s="121" t="s">
        <v>80</v>
      </c>
      <c r="D22" s="117">
        <v>0.55555555555555558</v>
      </c>
      <c r="E22" s="117">
        <v>0.44444444444444442</v>
      </c>
      <c r="F22" s="117">
        <v>5.9027777777777776E-2</v>
      </c>
      <c r="G22" s="117">
        <v>0.12847222222222221</v>
      </c>
      <c r="H22" s="117">
        <v>0.19097222222222221</v>
      </c>
      <c r="I22" s="117">
        <v>0.15277777777777779</v>
      </c>
      <c r="J22" s="117">
        <v>0.19444444444444445</v>
      </c>
      <c r="K22" s="117">
        <v>0.27430555555555558</v>
      </c>
      <c r="L22" s="117">
        <v>0.18055555555555555</v>
      </c>
      <c r="M22" s="117">
        <v>0.44444444444444442</v>
      </c>
      <c r="N22" s="117">
        <v>0.375</v>
      </c>
      <c r="O22" s="117">
        <v>0.34977578475336324</v>
      </c>
      <c r="P22" s="117">
        <v>0.42600896860986548</v>
      </c>
      <c r="Q22" s="170">
        <v>0.22421524663677131</v>
      </c>
      <c r="R22" s="3"/>
      <c r="S22" s="169">
        <f>IFERROR(IF(VLOOKUP($A22,SC1_FPOLIS!$R:$X,7,FALSE)&gt;0,D22*VLOOKUP($A22,BASE_DADOS!$A:$O,12,0),0),0)</f>
        <v>0</v>
      </c>
      <c r="T22" s="169">
        <f>IFERROR(IF(VLOOKUP($A22,SC1_FPOLIS!$R:$X,7,FALSE)&gt;0,E22*VLOOKUP($A22,BASE_DADOS!$A:$O,12,0),0),0)</f>
        <v>0</v>
      </c>
      <c r="U22" s="169">
        <f>IFERROR(IF(VLOOKUP($A22,SC1_FPOLIS!$R:$X,7,FALSE)&gt;0,F22*VLOOKUP($A22,BASE_DADOS!$A:$O,12,0),0),0)</f>
        <v>0</v>
      </c>
      <c r="V22" s="169">
        <f>IFERROR(IF(VLOOKUP($A22,SC1_FPOLIS!$R:$X,7,FALSE)&gt;0,G22*VLOOKUP($A22,BASE_DADOS!$A:$O,12,0),0),0)</f>
        <v>0</v>
      </c>
      <c r="W22" s="169">
        <f>IFERROR(IF(VLOOKUP($A22,SC1_FPOLIS!$R:$X,7,FALSE)&gt;0,H22*VLOOKUP($A22,BASE_DADOS!$A:$O,12,0),0),0)</f>
        <v>0</v>
      </c>
      <c r="X22" s="169">
        <f>IFERROR(IF(VLOOKUP($A22,SC1_FPOLIS!$R:$X,7,FALSE)&gt;0,I22*VLOOKUP($A22,BASE_DADOS!$A:$O,12,0),0),0)</f>
        <v>0</v>
      </c>
      <c r="Y22" s="169">
        <f>IFERROR(IF(VLOOKUP($A22,SC1_FPOLIS!$R:$X,7,FALSE)&gt;0,J22*VLOOKUP($A22,BASE_DADOS!$A:$O,12,0),0),0)</f>
        <v>0</v>
      </c>
      <c r="Z22" s="169">
        <f>IFERROR(IF(VLOOKUP($A22,SC1_FPOLIS!$R:$X,7,FALSE)&gt;0,K22*VLOOKUP($A22,BASE_DADOS!$A:$O,12,0),0),0)</f>
        <v>0</v>
      </c>
      <c r="AA22" s="169">
        <f>IFERROR(IF(VLOOKUP($A22,SC1_FPOLIS!$R:$X,7,FALSE)&gt;0,L22*VLOOKUP($A22,BASE_DADOS!$A:$O,12,0),0),0)</f>
        <v>0</v>
      </c>
      <c r="AB22" s="169">
        <f>IFERROR(IF(VLOOKUP($A22,SC1_FPOLIS!$R:$X,7,FALSE)&gt;0,M22*VLOOKUP($A22,BASE_DADOS!$A:$O,12,0),0),0)</f>
        <v>0</v>
      </c>
      <c r="AC22" s="169">
        <f>IFERROR(IF(VLOOKUP($A22,SC1_FPOLIS!$R:$X,7,FALSE)&gt;0,N22*VLOOKUP($A22,BASE_DADOS!$A:$O,12,0),0),0)</f>
        <v>0</v>
      </c>
      <c r="AD22" s="169">
        <f>IFERROR(IF(VLOOKUP($A22,SC1_FPOLIS!$R:$X,7,FALSE)&gt;0,O22*VLOOKUP($A22,BASE_DADOS!$A:$O,12,0),0),0)</f>
        <v>0</v>
      </c>
      <c r="AE22" s="169">
        <f>IFERROR(IF(VLOOKUP($A22,SC1_FPOLIS!$R:$X,7,FALSE)&gt;0,P22*VLOOKUP($A22,BASE_DADOS!$A:$O,12,0),0),0)</f>
        <v>0</v>
      </c>
      <c r="AF22" s="169">
        <f>IFERROR(IF(VLOOKUP($A22,SC1_FPOLIS!$R:$X,7,FALSE)&gt;0,Q22*VLOOKUP($A22,BASE_DADOS!$A:$O,12,0),0),0)</f>
        <v>0</v>
      </c>
    </row>
    <row r="23" spans="1:32" ht="15.75" customHeight="1">
      <c r="A23" s="165" t="str">
        <f t="shared" si="0"/>
        <v>SC1_FPOLISBALANÇO GERAL SC - ED SÁBADO - ESTADUAL (1)</v>
      </c>
      <c r="B23" s="3" t="s">
        <v>44</v>
      </c>
      <c r="C23" s="121" t="s">
        <v>82</v>
      </c>
      <c r="D23" s="117">
        <v>0.55555555555555558</v>
      </c>
      <c r="E23" s="117">
        <v>0.44444444444444442</v>
      </c>
      <c r="F23" s="117">
        <v>5.9027777777777776E-2</v>
      </c>
      <c r="G23" s="117">
        <v>0.12847222222222221</v>
      </c>
      <c r="H23" s="117">
        <v>0.19097222222222221</v>
      </c>
      <c r="I23" s="117">
        <v>0.15277777777777779</v>
      </c>
      <c r="J23" s="117">
        <v>0.19444444444444445</v>
      </c>
      <c r="K23" s="117">
        <v>0.27430555555555558</v>
      </c>
      <c r="L23" s="117">
        <v>0.18055555555555555</v>
      </c>
      <c r="M23" s="117">
        <v>0.44444444444444442</v>
      </c>
      <c r="N23" s="117">
        <v>0.375</v>
      </c>
      <c r="O23" s="117">
        <v>0.34977578475336324</v>
      </c>
      <c r="P23" s="117">
        <v>0.42600896860986548</v>
      </c>
      <c r="Q23" s="170">
        <v>0.22421524663677131</v>
      </c>
      <c r="R23" s="3"/>
      <c r="S23" s="169">
        <f>IFERROR(IF(VLOOKUP($A23,SC1_FPOLIS!$R:$X,7,FALSE)&gt;0,D23*VLOOKUP($A23,BASE_DADOS!$A:$O,12,0),0),0)</f>
        <v>0</v>
      </c>
      <c r="T23" s="169">
        <f>IFERROR(IF(VLOOKUP($A23,SC1_FPOLIS!$R:$X,7,FALSE)&gt;0,E23*VLOOKUP($A23,BASE_DADOS!$A:$O,12,0),0),0)</f>
        <v>0</v>
      </c>
      <c r="U23" s="169">
        <f>IFERROR(IF(VLOOKUP($A23,SC1_FPOLIS!$R:$X,7,FALSE)&gt;0,F23*VLOOKUP($A23,BASE_DADOS!$A:$O,12,0),0),0)</f>
        <v>0</v>
      </c>
      <c r="V23" s="169">
        <f>IFERROR(IF(VLOOKUP($A23,SC1_FPOLIS!$R:$X,7,FALSE)&gt;0,G23*VLOOKUP($A23,BASE_DADOS!$A:$O,12,0),0),0)</f>
        <v>0</v>
      </c>
      <c r="W23" s="169">
        <f>IFERROR(IF(VLOOKUP($A23,SC1_FPOLIS!$R:$X,7,FALSE)&gt;0,H23*VLOOKUP($A23,BASE_DADOS!$A:$O,12,0),0),0)</f>
        <v>0</v>
      </c>
      <c r="X23" s="169">
        <f>IFERROR(IF(VLOOKUP($A23,SC1_FPOLIS!$R:$X,7,FALSE)&gt;0,I23*VLOOKUP($A23,BASE_DADOS!$A:$O,12,0),0),0)</f>
        <v>0</v>
      </c>
      <c r="Y23" s="169">
        <f>IFERROR(IF(VLOOKUP($A23,SC1_FPOLIS!$R:$X,7,FALSE)&gt;0,J23*VLOOKUP($A23,BASE_DADOS!$A:$O,12,0),0),0)</f>
        <v>0</v>
      </c>
      <c r="Z23" s="169">
        <f>IFERROR(IF(VLOOKUP($A23,SC1_FPOLIS!$R:$X,7,FALSE)&gt;0,K23*VLOOKUP($A23,BASE_DADOS!$A:$O,12,0),0),0)</f>
        <v>0</v>
      </c>
      <c r="AA23" s="169">
        <f>IFERROR(IF(VLOOKUP($A23,SC1_FPOLIS!$R:$X,7,FALSE)&gt;0,L23*VLOOKUP($A23,BASE_DADOS!$A:$O,12,0),0),0)</f>
        <v>0</v>
      </c>
      <c r="AB23" s="169">
        <f>IFERROR(IF(VLOOKUP($A23,SC1_FPOLIS!$R:$X,7,FALSE)&gt;0,M23*VLOOKUP($A23,BASE_DADOS!$A:$O,12,0),0),0)</f>
        <v>0</v>
      </c>
      <c r="AC23" s="169">
        <f>IFERROR(IF(VLOOKUP($A23,SC1_FPOLIS!$R:$X,7,FALSE)&gt;0,N23*VLOOKUP($A23,BASE_DADOS!$A:$O,12,0),0),0)</f>
        <v>0</v>
      </c>
      <c r="AD23" s="169">
        <f>IFERROR(IF(VLOOKUP($A23,SC1_FPOLIS!$R:$X,7,FALSE)&gt;0,O23*VLOOKUP($A23,BASE_DADOS!$A:$O,12,0),0),0)</f>
        <v>0</v>
      </c>
      <c r="AE23" s="169">
        <f>IFERROR(IF(VLOOKUP($A23,SC1_FPOLIS!$R:$X,7,FALSE)&gt;0,P23*VLOOKUP($A23,BASE_DADOS!$A:$O,12,0),0),0)</f>
        <v>0</v>
      </c>
      <c r="AF23" s="169">
        <f>IFERROR(IF(VLOOKUP($A23,SC1_FPOLIS!$R:$X,7,FALSE)&gt;0,Q23*VLOOKUP($A23,BASE_DADOS!$A:$O,12,0),0),0)</f>
        <v>0</v>
      </c>
    </row>
    <row r="24" spans="1:32" ht="15.75" customHeight="1">
      <c r="A24" s="165" t="str">
        <f t="shared" si="0"/>
        <v>SC1_FPOLISCLUBE DA BOLA</v>
      </c>
      <c r="B24" s="3" t="s">
        <v>44</v>
      </c>
      <c r="C24" s="121" t="s">
        <v>84</v>
      </c>
      <c r="D24" s="117">
        <v>0.55555555555555558</v>
      </c>
      <c r="E24" s="117">
        <v>0.44444444444444442</v>
      </c>
      <c r="F24" s="117">
        <v>5.9027777777777776E-2</v>
      </c>
      <c r="G24" s="117">
        <v>0.12847222222222221</v>
      </c>
      <c r="H24" s="117">
        <v>0.19097222222222221</v>
      </c>
      <c r="I24" s="117">
        <v>0.15277777777777779</v>
      </c>
      <c r="J24" s="117">
        <v>0.19444444444444445</v>
      </c>
      <c r="K24" s="117">
        <v>0.27430555555555558</v>
      </c>
      <c r="L24" s="117">
        <v>0.18055555555555555</v>
      </c>
      <c r="M24" s="117">
        <v>0.44444444444444442</v>
      </c>
      <c r="N24" s="117">
        <v>0.375</v>
      </c>
      <c r="O24" s="117">
        <v>0.34977578475336324</v>
      </c>
      <c r="P24" s="117">
        <v>0.42600896860986548</v>
      </c>
      <c r="Q24" s="170">
        <v>0.22421524663677131</v>
      </c>
      <c r="R24" s="3"/>
      <c r="S24" s="169">
        <f>IFERROR(IF(VLOOKUP($A24,SC1_FPOLIS!$R:$X,7,FALSE)&gt;0,D24*VLOOKUP($A24,BASE_DADOS!$A:$O,12,0),0),0)</f>
        <v>0</v>
      </c>
      <c r="T24" s="169">
        <f>IFERROR(IF(VLOOKUP($A24,SC1_FPOLIS!$R:$X,7,FALSE)&gt;0,E24*VLOOKUP($A24,BASE_DADOS!$A:$O,12,0),0),0)</f>
        <v>0</v>
      </c>
      <c r="U24" s="169">
        <f>IFERROR(IF(VLOOKUP($A24,SC1_FPOLIS!$R:$X,7,FALSE)&gt;0,F24*VLOOKUP($A24,BASE_DADOS!$A:$O,12,0),0),0)</f>
        <v>0</v>
      </c>
      <c r="V24" s="169">
        <f>IFERROR(IF(VLOOKUP($A24,SC1_FPOLIS!$R:$X,7,FALSE)&gt;0,G24*VLOOKUP($A24,BASE_DADOS!$A:$O,12,0),0),0)</f>
        <v>0</v>
      </c>
      <c r="W24" s="169">
        <f>IFERROR(IF(VLOOKUP($A24,SC1_FPOLIS!$R:$X,7,FALSE)&gt;0,H24*VLOOKUP($A24,BASE_DADOS!$A:$O,12,0),0),0)</f>
        <v>0</v>
      </c>
      <c r="X24" s="169">
        <f>IFERROR(IF(VLOOKUP($A24,SC1_FPOLIS!$R:$X,7,FALSE)&gt;0,I24*VLOOKUP($A24,BASE_DADOS!$A:$O,12,0),0),0)</f>
        <v>0</v>
      </c>
      <c r="Y24" s="169">
        <f>IFERROR(IF(VLOOKUP($A24,SC1_FPOLIS!$R:$X,7,FALSE)&gt;0,J24*VLOOKUP($A24,BASE_DADOS!$A:$O,12,0),0),0)</f>
        <v>0</v>
      </c>
      <c r="Z24" s="169">
        <f>IFERROR(IF(VLOOKUP($A24,SC1_FPOLIS!$R:$X,7,FALSE)&gt;0,K24*VLOOKUP($A24,BASE_DADOS!$A:$O,12,0),0),0)</f>
        <v>0</v>
      </c>
      <c r="AA24" s="169">
        <f>IFERROR(IF(VLOOKUP($A24,SC1_FPOLIS!$R:$X,7,FALSE)&gt;0,L24*VLOOKUP($A24,BASE_DADOS!$A:$O,12,0),0),0)</f>
        <v>0</v>
      </c>
      <c r="AB24" s="169">
        <f>IFERROR(IF(VLOOKUP($A24,SC1_FPOLIS!$R:$X,7,FALSE)&gt;0,M24*VLOOKUP($A24,BASE_DADOS!$A:$O,12,0),0),0)</f>
        <v>0</v>
      </c>
      <c r="AC24" s="169">
        <f>IFERROR(IF(VLOOKUP($A24,SC1_FPOLIS!$R:$X,7,FALSE)&gt;0,N24*VLOOKUP($A24,BASE_DADOS!$A:$O,12,0),0),0)</f>
        <v>0</v>
      </c>
      <c r="AD24" s="169">
        <f>IFERROR(IF(VLOOKUP($A24,SC1_FPOLIS!$R:$X,7,FALSE)&gt;0,O24*VLOOKUP($A24,BASE_DADOS!$A:$O,12,0),0),0)</f>
        <v>0</v>
      </c>
      <c r="AE24" s="169">
        <f>IFERROR(IF(VLOOKUP($A24,SC1_FPOLIS!$R:$X,7,FALSE)&gt;0,P24*VLOOKUP($A24,BASE_DADOS!$A:$O,12,0),0),0)</f>
        <v>0</v>
      </c>
      <c r="AF24" s="169">
        <f>IFERROR(IF(VLOOKUP($A24,SC1_FPOLIS!$R:$X,7,FALSE)&gt;0,Q24*VLOOKUP($A24,BASE_DADOS!$A:$O,12,0),0),0)</f>
        <v>0</v>
      </c>
    </row>
    <row r="25" spans="1:32" ht="15.75" customHeight="1">
      <c r="A25" s="165" t="str">
        <f t="shared" si="0"/>
        <v>SC1_FPOLISCINE AVENTURA</v>
      </c>
      <c r="B25" s="3" t="s">
        <v>44</v>
      </c>
      <c r="C25" s="121" t="s">
        <v>86</v>
      </c>
      <c r="D25" s="117">
        <v>0.55555555555555558</v>
      </c>
      <c r="E25" s="117">
        <v>0.44444444444444442</v>
      </c>
      <c r="F25" s="117">
        <v>5.9027777777777776E-2</v>
      </c>
      <c r="G25" s="117">
        <v>0.12847222222222221</v>
      </c>
      <c r="H25" s="117">
        <v>0.19097222222222221</v>
      </c>
      <c r="I25" s="117">
        <v>0.15277777777777779</v>
      </c>
      <c r="J25" s="117">
        <v>0.19444444444444445</v>
      </c>
      <c r="K25" s="117">
        <v>0.27430555555555558</v>
      </c>
      <c r="L25" s="117">
        <v>0.18055555555555555</v>
      </c>
      <c r="M25" s="117">
        <v>0.44444444444444442</v>
      </c>
      <c r="N25" s="117">
        <v>0.375</v>
      </c>
      <c r="O25" s="117">
        <v>0.34977578475336324</v>
      </c>
      <c r="P25" s="117">
        <v>0.42600896860986548</v>
      </c>
      <c r="Q25" s="170">
        <v>0.22421524663677131</v>
      </c>
      <c r="R25" s="3"/>
      <c r="S25" s="169">
        <f>IFERROR(IF(VLOOKUP($A25,SC1_FPOLIS!$R:$X,7,FALSE)&gt;0,D25*VLOOKUP($A25,BASE_DADOS!$A:$O,12,0),0),0)</f>
        <v>0</v>
      </c>
      <c r="T25" s="169">
        <f>IFERROR(IF(VLOOKUP($A25,SC1_FPOLIS!$R:$X,7,FALSE)&gt;0,E25*VLOOKUP($A25,BASE_DADOS!$A:$O,12,0),0),0)</f>
        <v>0</v>
      </c>
      <c r="U25" s="169">
        <f>IFERROR(IF(VLOOKUP($A25,SC1_FPOLIS!$R:$X,7,FALSE)&gt;0,F25*VLOOKUP($A25,BASE_DADOS!$A:$O,12,0),0),0)</f>
        <v>0</v>
      </c>
      <c r="V25" s="169">
        <f>IFERROR(IF(VLOOKUP($A25,SC1_FPOLIS!$R:$X,7,FALSE)&gt;0,G25*VLOOKUP($A25,BASE_DADOS!$A:$O,12,0),0),0)</f>
        <v>0</v>
      </c>
      <c r="W25" s="169">
        <f>IFERROR(IF(VLOOKUP($A25,SC1_FPOLIS!$R:$X,7,FALSE)&gt;0,H25*VLOOKUP($A25,BASE_DADOS!$A:$O,12,0),0),0)</f>
        <v>0</v>
      </c>
      <c r="X25" s="169">
        <f>IFERROR(IF(VLOOKUP($A25,SC1_FPOLIS!$R:$X,7,FALSE)&gt;0,I25*VLOOKUP($A25,BASE_DADOS!$A:$O,12,0),0),0)</f>
        <v>0</v>
      </c>
      <c r="Y25" s="169">
        <f>IFERROR(IF(VLOOKUP($A25,SC1_FPOLIS!$R:$X,7,FALSE)&gt;0,J25*VLOOKUP($A25,BASE_DADOS!$A:$O,12,0),0),0)</f>
        <v>0</v>
      </c>
      <c r="Z25" s="169">
        <f>IFERROR(IF(VLOOKUP($A25,SC1_FPOLIS!$R:$X,7,FALSE)&gt;0,K25*VLOOKUP($A25,BASE_DADOS!$A:$O,12,0),0),0)</f>
        <v>0</v>
      </c>
      <c r="AA25" s="169">
        <f>IFERROR(IF(VLOOKUP($A25,SC1_FPOLIS!$R:$X,7,FALSE)&gt;0,L25*VLOOKUP($A25,BASE_DADOS!$A:$O,12,0),0),0)</f>
        <v>0</v>
      </c>
      <c r="AB25" s="169">
        <f>IFERROR(IF(VLOOKUP($A25,SC1_FPOLIS!$R:$X,7,FALSE)&gt;0,M25*VLOOKUP($A25,BASE_DADOS!$A:$O,12,0),0),0)</f>
        <v>0</v>
      </c>
      <c r="AC25" s="169">
        <f>IFERROR(IF(VLOOKUP($A25,SC1_FPOLIS!$R:$X,7,FALSE)&gt;0,N25*VLOOKUP($A25,BASE_DADOS!$A:$O,12,0),0),0)</f>
        <v>0</v>
      </c>
      <c r="AD25" s="169">
        <f>IFERROR(IF(VLOOKUP($A25,SC1_FPOLIS!$R:$X,7,FALSE)&gt;0,O25*VLOOKUP($A25,BASE_DADOS!$A:$O,12,0),0),0)</f>
        <v>0</v>
      </c>
      <c r="AE25" s="169">
        <f>IFERROR(IF(VLOOKUP($A25,SC1_FPOLIS!$R:$X,7,FALSE)&gt;0,P25*VLOOKUP($A25,BASE_DADOS!$A:$O,12,0),0),0)</f>
        <v>0</v>
      </c>
      <c r="AF25" s="169">
        <f>IFERROR(IF(VLOOKUP($A25,SC1_FPOLIS!$R:$X,7,FALSE)&gt;0,Q25*VLOOKUP($A25,BASE_DADOS!$A:$O,12,0),0),0)</f>
        <v>0</v>
      </c>
    </row>
    <row r="26" spans="1:32" ht="15.75" customHeight="1">
      <c r="A26" s="165" t="str">
        <f t="shared" si="0"/>
        <v>SC1_FPOLISCIDADE ALERTA - EDIÇÃO DE SÁBADO 1</v>
      </c>
      <c r="B26" s="3" t="s">
        <v>44</v>
      </c>
      <c r="C26" s="121" t="s">
        <v>88</v>
      </c>
      <c r="D26" s="117">
        <v>0.55555555555555558</v>
      </c>
      <c r="E26" s="117">
        <v>0.44444444444444442</v>
      </c>
      <c r="F26" s="117">
        <v>5.9027777777777776E-2</v>
      </c>
      <c r="G26" s="117">
        <v>0.12847222222222221</v>
      </c>
      <c r="H26" s="117">
        <v>0.19097222222222221</v>
      </c>
      <c r="I26" s="117">
        <v>0.15277777777777779</v>
      </c>
      <c r="J26" s="117">
        <v>0.19444444444444445</v>
      </c>
      <c r="K26" s="117">
        <v>0.27430555555555558</v>
      </c>
      <c r="L26" s="117">
        <v>0.18055555555555555</v>
      </c>
      <c r="M26" s="117">
        <v>0.44444444444444442</v>
      </c>
      <c r="N26" s="117">
        <v>0.375</v>
      </c>
      <c r="O26" s="117">
        <v>0.34977578475336324</v>
      </c>
      <c r="P26" s="117">
        <v>0.42600896860986548</v>
      </c>
      <c r="Q26" s="170">
        <v>0.22421524663677131</v>
      </c>
      <c r="R26" s="3"/>
      <c r="S26" s="169">
        <f>IFERROR(IF(VLOOKUP($A26,SC1_FPOLIS!$R:$X,7,FALSE)&gt;0,D26*VLOOKUP($A26,BASE_DADOS!$A:$O,12,0),0),0)</f>
        <v>0</v>
      </c>
      <c r="T26" s="169">
        <f>IFERROR(IF(VLOOKUP($A26,SC1_FPOLIS!$R:$X,7,FALSE)&gt;0,E26*VLOOKUP($A26,BASE_DADOS!$A:$O,12,0),0),0)</f>
        <v>0</v>
      </c>
      <c r="U26" s="169">
        <f>IFERROR(IF(VLOOKUP($A26,SC1_FPOLIS!$R:$X,7,FALSE)&gt;0,F26*VLOOKUP($A26,BASE_DADOS!$A:$O,12,0),0),0)</f>
        <v>0</v>
      </c>
      <c r="V26" s="169">
        <f>IFERROR(IF(VLOOKUP($A26,SC1_FPOLIS!$R:$X,7,FALSE)&gt;0,G26*VLOOKUP($A26,BASE_DADOS!$A:$O,12,0),0),0)</f>
        <v>0</v>
      </c>
      <c r="W26" s="169">
        <f>IFERROR(IF(VLOOKUP($A26,SC1_FPOLIS!$R:$X,7,FALSE)&gt;0,H26*VLOOKUP($A26,BASE_DADOS!$A:$O,12,0),0),0)</f>
        <v>0</v>
      </c>
      <c r="X26" s="169">
        <f>IFERROR(IF(VLOOKUP($A26,SC1_FPOLIS!$R:$X,7,FALSE)&gt;0,I26*VLOOKUP($A26,BASE_DADOS!$A:$O,12,0),0),0)</f>
        <v>0</v>
      </c>
      <c r="Y26" s="169">
        <f>IFERROR(IF(VLOOKUP($A26,SC1_FPOLIS!$R:$X,7,FALSE)&gt;0,J26*VLOOKUP($A26,BASE_DADOS!$A:$O,12,0),0),0)</f>
        <v>0</v>
      </c>
      <c r="Z26" s="169">
        <f>IFERROR(IF(VLOOKUP($A26,SC1_FPOLIS!$R:$X,7,FALSE)&gt;0,K26*VLOOKUP($A26,BASE_DADOS!$A:$O,12,0),0),0)</f>
        <v>0</v>
      </c>
      <c r="AA26" s="169">
        <f>IFERROR(IF(VLOOKUP($A26,SC1_FPOLIS!$R:$X,7,FALSE)&gt;0,L26*VLOOKUP($A26,BASE_DADOS!$A:$O,12,0),0),0)</f>
        <v>0</v>
      </c>
      <c r="AB26" s="169">
        <f>IFERROR(IF(VLOOKUP($A26,SC1_FPOLIS!$R:$X,7,FALSE)&gt;0,M26*VLOOKUP($A26,BASE_DADOS!$A:$O,12,0),0),0)</f>
        <v>0</v>
      </c>
      <c r="AC26" s="169">
        <f>IFERROR(IF(VLOOKUP($A26,SC1_FPOLIS!$R:$X,7,FALSE)&gt;0,N26*VLOOKUP($A26,BASE_DADOS!$A:$O,12,0),0),0)</f>
        <v>0</v>
      </c>
      <c r="AD26" s="169">
        <f>IFERROR(IF(VLOOKUP($A26,SC1_FPOLIS!$R:$X,7,FALSE)&gt;0,O26*VLOOKUP($A26,BASE_DADOS!$A:$O,12,0),0),0)</f>
        <v>0</v>
      </c>
      <c r="AE26" s="169">
        <f>IFERROR(IF(VLOOKUP($A26,SC1_FPOLIS!$R:$X,7,FALSE)&gt;0,P26*VLOOKUP($A26,BASE_DADOS!$A:$O,12,0),0),0)</f>
        <v>0</v>
      </c>
      <c r="AF26" s="169">
        <f>IFERROR(IF(VLOOKUP($A26,SC1_FPOLIS!$R:$X,7,FALSE)&gt;0,Q26*VLOOKUP($A26,BASE_DADOS!$A:$O,12,0),0),0)</f>
        <v>0</v>
      </c>
    </row>
    <row r="27" spans="1:32" ht="15.75" customHeight="1">
      <c r="A27" s="165" t="str">
        <f t="shared" si="0"/>
        <v>SC1_FPOLISJORNAL DA RECORD - EDIÇÃO DE SÁBADO</v>
      </c>
      <c r="B27" s="3" t="s">
        <v>44</v>
      </c>
      <c r="C27" s="121" t="s">
        <v>90</v>
      </c>
      <c r="D27" s="117">
        <v>0.55555555555555558</v>
      </c>
      <c r="E27" s="117">
        <v>0.44444444444444442</v>
      </c>
      <c r="F27" s="117">
        <v>5.9027777777777776E-2</v>
      </c>
      <c r="G27" s="117">
        <v>0.12847222222222221</v>
      </c>
      <c r="H27" s="117">
        <v>0.19097222222222221</v>
      </c>
      <c r="I27" s="117">
        <v>0.15277777777777779</v>
      </c>
      <c r="J27" s="117">
        <v>0.19444444444444445</v>
      </c>
      <c r="K27" s="117">
        <v>0.27430555555555558</v>
      </c>
      <c r="L27" s="117">
        <v>0.18055555555555555</v>
      </c>
      <c r="M27" s="117">
        <v>0.44444444444444442</v>
      </c>
      <c r="N27" s="117">
        <v>0.375</v>
      </c>
      <c r="O27" s="117">
        <v>0.34977578475336324</v>
      </c>
      <c r="P27" s="117">
        <v>0.42600896860986548</v>
      </c>
      <c r="Q27" s="170">
        <v>0.22421524663677131</v>
      </c>
      <c r="R27" s="3"/>
      <c r="S27" s="169">
        <f>IFERROR(IF(VLOOKUP($A27,SC1_FPOLIS!$R:$X,7,FALSE)&gt;0,D27*VLOOKUP($A27,BASE_DADOS!$A:$O,12,0),0),0)</f>
        <v>0</v>
      </c>
      <c r="T27" s="169">
        <f>IFERROR(IF(VLOOKUP($A27,SC1_FPOLIS!$R:$X,7,FALSE)&gt;0,E27*VLOOKUP($A27,BASE_DADOS!$A:$O,12,0),0),0)</f>
        <v>0</v>
      </c>
      <c r="U27" s="169">
        <f>IFERROR(IF(VLOOKUP($A27,SC1_FPOLIS!$R:$X,7,FALSE)&gt;0,F27*VLOOKUP($A27,BASE_DADOS!$A:$O,12,0),0),0)</f>
        <v>0</v>
      </c>
      <c r="V27" s="169">
        <f>IFERROR(IF(VLOOKUP($A27,SC1_FPOLIS!$R:$X,7,FALSE)&gt;0,G27*VLOOKUP($A27,BASE_DADOS!$A:$O,12,0),0),0)</f>
        <v>0</v>
      </c>
      <c r="W27" s="169">
        <f>IFERROR(IF(VLOOKUP($A27,SC1_FPOLIS!$R:$X,7,FALSE)&gt;0,H27*VLOOKUP($A27,BASE_DADOS!$A:$O,12,0),0),0)</f>
        <v>0</v>
      </c>
      <c r="X27" s="169">
        <f>IFERROR(IF(VLOOKUP($A27,SC1_FPOLIS!$R:$X,7,FALSE)&gt;0,I27*VLOOKUP($A27,BASE_DADOS!$A:$O,12,0),0),0)</f>
        <v>0</v>
      </c>
      <c r="Y27" s="169">
        <f>IFERROR(IF(VLOOKUP($A27,SC1_FPOLIS!$R:$X,7,FALSE)&gt;0,J27*VLOOKUP($A27,BASE_DADOS!$A:$O,12,0),0),0)</f>
        <v>0</v>
      </c>
      <c r="Z27" s="169">
        <f>IFERROR(IF(VLOOKUP($A27,SC1_FPOLIS!$R:$X,7,FALSE)&gt;0,K27*VLOOKUP($A27,BASE_DADOS!$A:$O,12,0),0),0)</f>
        <v>0</v>
      </c>
      <c r="AA27" s="169">
        <f>IFERROR(IF(VLOOKUP($A27,SC1_FPOLIS!$R:$X,7,FALSE)&gt;0,L27*VLOOKUP($A27,BASE_DADOS!$A:$O,12,0),0),0)</f>
        <v>0</v>
      </c>
      <c r="AB27" s="169">
        <f>IFERROR(IF(VLOOKUP($A27,SC1_FPOLIS!$R:$X,7,FALSE)&gt;0,M27*VLOOKUP($A27,BASE_DADOS!$A:$O,12,0),0),0)</f>
        <v>0</v>
      </c>
      <c r="AC27" s="169">
        <f>IFERROR(IF(VLOOKUP($A27,SC1_FPOLIS!$R:$X,7,FALSE)&gt;0,N27*VLOOKUP($A27,BASE_DADOS!$A:$O,12,0),0),0)</f>
        <v>0</v>
      </c>
      <c r="AD27" s="169">
        <f>IFERROR(IF(VLOOKUP($A27,SC1_FPOLIS!$R:$X,7,FALSE)&gt;0,O27*VLOOKUP($A27,BASE_DADOS!$A:$O,12,0),0),0)</f>
        <v>0</v>
      </c>
      <c r="AE27" s="169">
        <f>IFERROR(IF(VLOOKUP($A27,SC1_FPOLIS!$R:$X,7,FALSE)&gt;0,P27*VLOOKUP($A27,BASE_DADOS!$A:$O,12,0),0),0)</f>
        <v>0</v>
      </c>
      <c r="AF27" s="169">
        <f>IFERROR(IF(VLOOKUP($A27,SC1_FPOLIS!$R:$X,7,FALSE)&gt;0,Q27*VLOOKUP($A27,BASE_DADOS!$A:$O,12,0),0),0)</f>
        <v>0</v>
      </c>
    </row>
    <row r="28" spans="1:32" ht="15.75" customHeight="1">
      <c r="A28" s="165" t="str">
        <f t="shared" si="0"/>
        <v xml:space="preserve">SC1_FPOLISNOVELA 3 - MELHORES MOMENTOS </v>
      </c>
      <c r="B28" s="3" t="s">
        <v>44</v>
      </c>
      <c r="C28" s="121" t="s">
        <v>91</v>
      </c>
      <c r="D28" s="117">
        <v>0.55555555555555558</v>
      </c>
      <c r="E28" s="117">
        <v>0.44444444444444442</v>
      </c>
      <c r="F28" s="117">
        <v>5.9027777777777776E-2</v>
      </c>
      <c r="G28" s="117">
        <v>0.12847222222222221</v>
      </c>
      <c r="H28" s="117">
        <v>0.19097222222222221</v>
      </c>
      <c r="I28" s="117">
        <v>0.15277777777777779</v>
      </c>
      <c r="J28" s="117">
        <v>0.19444444444444445</v>
      </c>
      <c r="K28" s="117">
        <v>0.27430555555555558</v>
      </c>
      <c r="L28" s="117">
        <v>0.18055555555555555</v>
      </c>
      <c r="M28" s="117">
        <v>0.44444444444444442</v>
      </c>
      <c r="N28" s="117">
        <v>0.375</v>
      </c>
      <c r="O28" s="117">
        <v>0.34977578475336324</v>
      </c>
      <c r="P28" s="117">
        <v>0.42600896860986548</v>
      </c>
      <c r="Q28" s="170">
        <v>0.22421524663677131</v>
      </c>
      <c r="R28" s="3"/>
      <c r="S28" s="169">
        <f>IFERROR(IF(VLOOKUP($A28,SC1_FPOLIS!$R:$X,7,FALSE)&gt;0,D28*VLOOKUP($A28,BASE_DADOS!$A:$O,12,0),0),0)</f>
        <v>0</v>
      </c>
      <c r="T28" s="169">
        <f>IFERROR(IF(VLOOKUP($A28,SC1_FPOLIS!$R:$X,7,FALSE)&gt;0,E28*VLOOKUP($A28,BASE_DADOS!$A:$O,12,0),0),0)</f>
        <v>0</v>
      </c>
      <c r="U28" s="169">
        <f>IFERROR(IF(VLOOKUP($A28,SC1_FPOLIS!$R:$X,7,FALSE)&gt;0,F28*VLOOKUP($A28,BASE_DADOS!$A:$O,12,0),0),0)</f>
        <v>0</v>
      </c>
      <c r="V28" s="169">
        <f>IFERROR(IF(VLOOKUP($A28,SC1_FPOLIS!$R:$X,7,FALSE)&gt;0,G28*VLOOKUP($A28,BASE_DADOS!$A:$O,12,0),0),0)</f>
        <v>0</v>
      </c>
      <c r="W28" s="169">
        <f>IFERROR(IF(VLOOKUP($A28,SC1_FPOLIS!$R:$X,7,FALSE)&gt;0,H28*VLOOKUP($A28,BASE_DADOS!$A:$O,12,0),0),0)</f>
        <v>0</v>
      </c>
      <c r="X28" s="169">
        <f>IFERROR(IF(VLOOKUP($A28,SC1_FPOLIS!$R:$X,7,FALSE)&gt;0,I28*VLOOKUP($A28,BASE_DADOS!$A:$O,12,0),0),0)</f>
        <v>0</v>
      </c>
      <c r="Y28" s="169">
        <f>IFERROR(IF(VLOOKUP($A28,SC1_FPOLIS!$R:$X,7,FALSE)&gt;0,J28*VLOOKUP($A28,BASE_DADOS!$A:$O,12,0),0),0)</f>
        <v>0</v>
      </c>
      <c r="Z28" s="169">
        <f>IFERROR(IF(VLOOKUP($A28,SC1_FPOLIS!$R:$X,7,FALSE)&gt;0,K28*VLOOKUP($A28,BASE_DADOS!$A:$O,12,0),0),0)</f>
        <v>0</v>
      </c>
      <c r="AA28" s="169">
        <f>IFERROR(IF(VLOOKUP($A28,SC1_FPOLIS!$R:$X,7,FALSE)&gt;0,L28*VLOOKUP($A28,BASE_DADOS!$A:$O,12,0),0),0)</f>
        <v>0</v>
      </c>
      <c r="AB28" s="169">
        <f>IFERROR(IF(VLOOKUP($A28,SC1_FPOLIS!$R:$X,7,FALSE)&gt;0,M28*VLOOKUP($A28,BASE_DADOS!$A:$O,12,0),0),0)</f>
        <v>0</v>
      </c>
      <c r="AC28" s="169">
        <f>IFERROR(IF(VLOOKUP($A28,SC1_FPOLIS!$R:$X,7,FALSE)&gt;0,N28*VLOOKUP($A28,BASE_DADOS!$A:$O,12,0),0),0)</f>
        <v>0</v>
      </c>
      <c r="AD28" s="169">
        <f>IFERROR(IF(VLOOKUP($A28,SC1_FPOLIS!$R:$X,7,FALSE)&gt;0,O28*VLOOKUP($A28,BASE_DADOS!$A:$O,12,0),0),0)</f>
        <v>0</v>
      </c>
      <c r="AE28" s="169">
        <f>IFERROR(IF(VLOOKUP($A28,SC1_FPOLIS!$R:$X,7,FALSE)&gt;0,P28*VLOOKUP($A28,BASE_DADOS!$A:$O,12,0),0),0)</f>
        <v>0</v>
      </c>
      <c r="AF28" s="169">
        <f>IFERROR(IF(VLOOKUP($A28,SC1_FPOLIS!$R:$X,7,FALSE)&gt;0,Q28*VLOOKUP($A28,BASE_DADOS!$A:$O,12,0),0),0)</f>
        <v>0</v>
      </c>
    </row>
    <row r="29" spans="1:32" ht="15.75" customHeight="1">
      <c r="A29" s="165" t="str">
        <f t="shared" si="0"/>
        <v xml:space="preserve">SC1_FPOLISSUPER TELA </v>
      </c>
      <c r="B29" s="3" t="s">
        <v>44</v>
      </c>
      <c r="C29" s="121" t="s">
        <v>92</v>
      </c>
      <c r="D29" s="117">
        <v>0.55555555555555558</v>
      </c>
      <c r="E29" s="117">
        <v>0.44444444444444442</v>
      </c>
      <c r="F29" s="117">
        <v>5.9027777777777776E-2</v>
      </c>
      <c r="G29" s="117">
        <v>0.12847222222222221</v>
      </c>
      <c r="H29" s="117">
        <v>0.19097222222222221</v>
      </c>
      <c r="I29" s="117">
        <v>0.15277777777777779</v>
      </c>
      <c r="J29" s="117">
        <v>0.19444444444444445</v>
      </c>
      <c r="K29" s="117">
        <v>0.27430555555555558</v>
      </c>
      <c r="L29" s="117">
        <v>0.18055555555555555</v>
      </c>
      <c r="M29" s="117">
        <v>0.44444444444444442</v>
      </c>
      <c r="N29" s="117">
        <v>0.375</v>
      </c>
      <c r="O29" s="117">
        <v>0.34977578475336324</v>
      </c>
      <c r="P29" s="117">
        <v>0.42600896860986548</v>
      </c>
      <c r="Q29" s="170">
        <v>0.22421524663677131</v>
      </c>
      <c r="R29" s="3"/>
      <c r="S29" s="169">
        <f>IFERROR(IF(VLOOKUP($A29,SC1_FPOLIS!$R:$X,7,FALSE)&gt;0,D29*VLOOKUP($A29,BASE_DADOS!$A:$O,12,0),0),0)</f>
        <v>0</v>
      </c>
      <c r="T29" s="169">
        <f>IFERROR(IF(VLOOKUP($A29,SC1_FPOLIS!$R:$X,7,FALSE)&gt;0,E29*VLOOKUP($A29,BASE_DADOS!$A:$O,12,0),0),0)</f>
        <v>0</v>
      </c>
      <c r="U29" s="169">
        <f>IFERROR(IF(VLOOKUP($A29,SC1_FPOLIS!$R:$X,7,FALSE)&gt;0,F29*VLOOKUP($A29,BASE_DADOS!$A:$O,12,0),0),0)</f>
        <v>0</v>
      </c>
      <c r="V29" s="169">
        <f>IFERROR(IF(VLOOKUP($A29,SC1_FPOLIS!$R:$X,7,FALSE)&gt;0,G29*VLOOKUP($A29,BASE_DADOS!$A:$O,12,0),0),0)</f>
        <v>0</v>
      </c>
      <c r="W29" s="169">
        <f>IFERROR(IF(VLOOKUP($A29,SC1_FPOLIS!$R:$X,7,FALSE)&gt;0,H29*VLOOKUP($A29,BASE_DADOS!$A:$O,12,0),0),0)</f>
        <v>0</v>
      </c>
      <c r="X29" s="169">
        <f>IFERROR(IF(VLOOKUP($A29,SC1_FPOLIS!$R:$X,7,FALSE)&gt;0,I29*VLOOKUP($A29,BASE_DADOS!$A:$O,12,0),0),0)</f>
        <v>0</v>
      </c>
      <c r="Y29" s="169">
        <f>IFERROR(IF(VLOOKUP($A29,SC1_FPOLIS!$R:$X,7,FALSE)&gt;0,J29*VLOOKUP($A29,BASE_DADOS!$A:$O,12,0),0),0)</f>
        <v>0</v>
      </c>
      <c r="Z29" s="169">
        <f>IFERROR(IF(VLOOKUP($A29,SC1_FPOLIS!$R:$X,7,FALSE)&gt;0,K29*VLOOKUP($A29,BASE_DADOS!$A:$O,12,0),0),0)</f>
        <v>0</v>
      </c>
      <c r="AA29" s="169">
        <f>IFERROR(IF(VLOOKUP($A29,SC1_FPOLIS!$R:$X,7,FALSE)&gt;0,L29*VLOOKUP($A29,BASE_DADOS!$A:$O,12,0),0),0)</f>
        <v>0</v>
      </c>
      <c r="AB29" s="169">
        <f>IFERROR(IF(VLOOKUP($A29,SC1_FPOLIS!$R:$X,7,FALSE)&gt;0,M29*VLOOKUP($A29,BASE_DADOS!$A:$O,12,0),0),0)</f>
        <v>0</v>
      </c>
      <c r="AC29" s="169">
        <f>IFERROR(IF(VLOOKUP($A29,SC1_FPOLIS!$R:$X,7,FALSE)&gt;0,N29*VLOOKUP($A29,BASE_DADOS!$A:$O,12,0),0),0)</f>
        <v>0</v>
      </c>
      <c r="AD29" s="169">
        <f>IFERROR(IF(VLOOKUP($A29,SC1_FPOLIS!$R:$X,7,FALSE)&gt;0,O29*VLOOKUP($A29,BASE_DADOS!$A:$O,12,0),0),0)</f>
        <v>0</v>
      </c>
      <c r="AE29" s="169">
        <f>IFERROR(IF(VLOOKUP($A29,SC1_FPOLIS!$R:$X,7,FALSE)&gt;0,P29*VLOOKUP($A29,BASE_DADOS!$A:$O,12,0),0),0)</f>
        <v>0</v>
      </c>
      <c r="AF29" s="169">
        <f>IFERROR(IF(VLOOKUP($A29,SC1_FPOLIS!$R:$X,7,FALSE)&gt;0,Q29*VLOOKUP($A29,BASE_DADOS!$A:$O,12,0),0),0)</f>
        <v>0</v>
      </c>
    </row>
    <row r="30" spans="1:32" ht="15.75" customHeight="1">
      <c r="A30" s="165" t="str">
        <f t="shared" si="0"/>
        <v>SC1_FPOLISAGRO SAÚDE E COOPERAÇÃO</v>
      </c>
      <c r="B30" s="3" t="s">
        <v>44</v>
      </c>
      <c r="C30" s="121" t="s">
        <v>97</v>
      </c>
      <c r="D30" s="117">
        <v>0.55343511450381677</v>
      </c>
      <c r="E30" s="117">
        <v>0.44656488549618323</v>
      </c>
      <c r="F30" s="117">
        <v>6.8702290076335881E-2</v>
      </c>
      <c r="G30" s="117">
        <v>0.12595419847328243</v>
      </c>
      <c r="H30" s="117">
        <v>0.17557251908396945</v>
      </c>
      <c r="I30" s="117">
        <v>0.20992366412213739</v>
      </c>
      <c r="J30" s="117">
        <v>0.1717557251908397</v>
      </c>
      <c r="K30" s="117">
        <v>0.24809160305343511</v>
      </c>
      <c r="L30" s="117">
        <v>0.16793893129770993</v>
      </c>
      <c r="M30" s="117">
        <v>0.44656488549618323</v>
      </c>
      <c r="N30" s="117">
        <v>0.38549618320610685</v>
      </c>
      <c r="O30" s="117">
        <v>0.36018957345971564</v>
      </c>
      <c r="P30" s="117">
        <v>0.39336492890995262</v>
      </c>
      <c r="Q30" s="170">
        <v>0.24644549763033174</v>
      </c>
      <c r="R30" s="3"/>
      <c r="S30" s="169">
        <f>IFERROR(IF(VLOOKUP($A30,SC1_FPOLIS!$R:$X,7,FALSE)&gt;0,D30*VLOOKUP($A30,BASE_DADOS!$A:$O,12,0),0),0)</f>
        <v>0</v>
      </c>
      <c r="T30" s="169">
        <f>IFERROR(IF(VLOOKUP($A30,SC1_FPOLIS!$R:$X,7,FALSE)&gt;0,E30*VLOOKUP($A30,BASE_DADOS!$A:$O,12,0),0),0)</f>
        <v>0</v>
      </c>
      <c r="U30" s="169">
        <f>IFERROR(IF(VLOOKUP($A30,SC1_FPOLIS!$R:$X,7,FALSE)&gt;0,F30*VLOOKUP($A30,BASE_DADOS!$A:$O,12,0),0),0)</f>
        <v>0</v>
      </c>
      <c r="V30" s="169">
        <f>IFERROR(IF(VLOOKUP($A30,SC1_FPOLIS!$R:$X,7,FALSE)&gt;0,G30*VLOOKUP($A30,BASE_DADOS!$A:$O,12,0),0),0)</f>
        <v>0</v>
      </c>
      <c r="W30" s="169">
        <f>IFERROR(IF(VLOOKUP($A30,SC1_FPOLIS!$R:$X,7,FALSE)&gt;0,H30*VLOOKUP($A30,BASE_DADOS!$A:$O,12,0),0),0)</f>
        <v>0</v>
      </c>
      <c r="X30" s="169">
        <f>IFERROR(IF(VLOOKUP($A30,SC1_FPOLIS!$R:$X,7,FALSE)&gt;0,I30*VLOOKUP($A30,BASE_DADOS!$A:$O,12,0),0),0)</f>
        <v>0</v>
      </c>
      <c r="Y30" s="169">
        <f>IFERROR(IF(VLOOKUP($A30,SC1_FPOLIS!$R:$X,7,FALSE)&gt;0,J30*VLOOKUP($A30,BASE_DADOS!$A:$O,12,0),0),0)</f>
        <v>0</v>
      </c>
      <c r="Z30" s="169">
        <f>IFERROR(IF(VLOOKUP($A30,SC1_FPOLIS!$R:$X,7,FALSE)&gt;0,K30*VLOOKUP($A30,BASE_DADOS!$A:$O,12,0),0),0)</f>
        <v>0</v>
      </c>
      <c r="AA30" s="169">
        <f>IFERROR(IF(VLOOKUP($A30,SC1_FPOLIS!$R:$X,7,FALSE)&gt;0,L30*VLOOKUP($A30,BASE_DADOS!$A:$O,12,0),0),0)</f>
        <v>0</v>
      </c>
      <c r="AB30" s="169">
        <f>IFERROR(IF(VLOOKUP($A30,SC1_FPOLIS!$R:$X,7,FALSE)&gt;0,M30*VLOOKUP($A30,BASE_DADOS!$A:$O,12,0),0),0)</f>
        <v>0</v>
      </c>
      <c r="AC30" s="169">
        <f>IFERROR(IF(VLOOKUP($A30,SC1_FPOLIS!$R:$X,7,FALSE)&gt;0,N30*VLOOKUP($A30,BASE_DADOS!$A:$O,12,0),0),0)</f>
        <v>0</v>
      </c>
      <c r="AD30" s="169">
        <f>IFERROR(IF(VLOOKUP($A30,SC1_FPOLIS!$R:$X,7,FALSE)&gt;0,O30*VLOOKUP($A30,BASE_DADOS!$A:$O,12,0),0),0)</f>
        <v>0</v>
      </c>
      <c r="AE30" s="169">
        <f>IFERROR(IF(VLOOKUP($A30,SC1_FPOLIS!$R:$X,7,FALSE)&gt;0,P30*VLOOKUP($A30,BASE_DADOS!$A:$O,12,0),0),0)</f>
        <v>0</v>
      </c>
      <c r="AF30" s="169">
        <f>IFERROR(IF(VLOOKUP($A30,SC1_FPOLIS!$R:$X,7,FALSE)&gt;0,Q30*VLOOKUP($A30,BASE_DADOS!$A:$O,12,0),0),0)</f>
        <v>0</v>
      </c>
    </row>
    <row r="31" spans="1:32" ht="15.75" customHeight="1">
      <c r="A31" s="165" t="str">
        <f t="shared" si="0"/>
        <v>SC1_FPOLISCINE MAIOR</v>
      </c>
      <c r="B31" s="3" t="s">
        <v>44</v>
      </c>
      <c r="C31" s="121" t="s">
        <v>100</v>
      </c>
      <c r="D31" s="117">
        <v>0.55343511450381677</v>
      </c>
      <c r="E31" s="117">
        <v>0.44656488549618323</v>
      </c>
      <c r="F31" s="117">
        <v>6.8702290076335881E-2</v>
      </c>
      <c r="G31" s="117">
        <v>0.12595419847328243</v>
      </c>
      <c r="H31" s="117">
        <v>0.17557251908396945</v>
      </c>
      <c r="I31" s="117">
        <v>0.20992366412213739</v>
      </c>
      <c r="J31" s="117">
        <v>0.1717557251908397</v>
      </c>
      <c r="K31" s="117">
        <v>0.24809160305343511</v>
      </c>
      <c r="L31" s="117">
        <v>0.16793893129770993</v>
      </c>
      <c r="M31" s="117">
        <v>0.44656488549618323</v>
      </c>
      <c r="N31" s="117">
        <v>0.38549618320610685</v>
      </c>
      <c r="O31" s="117">
        <v>0.36018957345971564</v>
      </c>
      <c r="P31" s="117">
        <v>0.39336492890995262</v>
      </c>
      <c r="Q31" s="170">
        <v>0.24644549763033174</v>
      </c>
      <c r="R31" s="3"/>
      <c r="S31" s="169">
        <f>IFERROR(IF(VLOOKUP($A31,SC1_FPOLIS!$R:$X,7,FALSE)&gt;0,D31*VLOOKUP($A31,BASE_DADOS!$A:$O,12,0),0),0)</f>
        <v>0</v>
      </c>
      <c r="T31" s="169">
        <f>IFERROR(IF(VLOOKUP($A31,SC1_FPOLIS!$R:$X,7,FALSE)&gt;0,E31*VLOOKUP($A31,BASE_DADOS!$A:$O,12,0),0),0)</f>
        <v>0</v>
      </c>
      <c r="U31" s="169">
        <f>IFERROR(IF(VLOOKUP($A31,SC1_FPOLIS!$R:$X,7,FALSE)&gt;0,F31*VLOOKUP($A31,BASE_DADOS!$A:$O,12,0),0),0)</f>
        <v>0</v>
      </c>
      <c r="V31" s="169">
        <f>IFERROR(IF(VLOOKUP($A31,SC1_FPOLIS!$R:$X,7,FALSE)&gt;0,G31*VLOOKUP($A31,BASE_DADOS!$A:$O,12,0),0),0)</f>
        <v>0</v>
      </c>
      <c r="W31" s="169">
        <f>IFERROR(IF(VLOOKUP($A31,SC1_FPOLIS!$R:$X,7,FALSE)&gt;0,H31*VLOOKUP($A31,BASE_DADOS!$A:$O,12,0),0),0)</f>
        <v>0</v>
      </c>
      <c r="X31" s="169">
        <f>IFERROR(IF(VLOOKUP($A31,SC1_FPOLIS!$R:$X,7,FALSE)&gt;0,I31*VLOOKUP($A31,BASE_DADOS!$A:$O,12,0),0),0)</f>
        <v>0</v>
      </c>
      <c r="Y31" s="169">
        <f>IFERROR(IF(VLOOKUP($A31,SC1_FPOLIS!$R:$X,7,FALSE)&gt;0,J31*VLOOKUP($A31,BASE_DADOS!$A:$O,12,0),0),0)</f>
        <v>0</v>
      </c>
      <c r="Z31" s="169">
        <f>IFERROR(IF(VLOOKUP($A31,SC1_FPOLIS!$R:$X,7,FALSE)&gt;0,K31*VLOOKUP($A31,BASE_DADOS!$A:$O,12,0),0),0)</f>
        <v>0</v>
      </c>
      <c r="AA31" s="169">
        <f>IFERROR(IF(VLOOKUP($A31,SC1_FPOLIS!$R:$X,7,FALSE)&gt;0,L31*VLOOKUP($A31,BASE_DADOS!$A:$O,12,0),0),0)</f>
        <v>0</v>
      </c>
      <c r="AB31" s="169">
        <f>IFERROR(IF(VLOOKUP($A31,SC1_FPOLIS!$R:$X,7,FALSE)&gt;0,M31*VLOOKUP($A31,BASE_DADOS!$A:$O,12,0),0),0)</f>
        <v>0</v>
      </c>
      <c r="AC31" s="169">
        <f>IFERROR(IF(VLOOKUP($A31,SC1_FPOLIS!$R:$X,7,FALSE)&gt;0,N31*VLOOKUP($A31,BASE_DADOS!$A:$O,12,0),0),0)</f>
        <v>0</v>
      </c>
      <c r="AD31" s="169">
        <f>IFERROR(IF(VLOOKUP($A31,SC1_FPOLIS!$R:$X,7,FALSE)&gt;0,O31*VLOOKUP($A31,BASE_DADOS!$A:$O,12,0),0),0)</f>
        <v>0</v>
      </c>
      <c r="AE31" s="169">
        <f>IFERROR(IF(VLOOKUP($A31,SC1_FPOLIS!$R:$X,7,FALSE)&gt;0,P31*VLOOKUP($A31,BASE_DADOS!$A:$O,12,0),0),0)</f>
        <v>0</v>
      </c>
      <c r="AF31" s="169">
        <f>IFERROR(IF(VLOOKUP($A31,SC1_FPOLIS!$R:$X,7,FALSE)&gt;0,Q31*VLOOKUP($A31,BASE_DADOS!$A:$O,12,0),0),0)</f>
        <v>0</v>
      </c>
    </row>
    <row r="32" spans="1:32" ht="15.75" customHeight="1">
      <c r="A32" s="165" t="str">
        <f t="shared" si="0"/>
        <v>SC1_FPOLISSÉRIE DE SÁBADO</v>
      </c>
      <c r="B32" s="3" t="s">
        <v>44</v>
      </c>
      <c r="C32" s="121" t="s">
        <v>94</v>
      </c>
      <c r="D32" s="117">
        <v>0.55343511450381677</v>
      </c>
      <c r="E32" s="117">
        <v>0.44656488549618323</v>
      </c>
      <c r="F32" s="117">
        <v>6.8702290076335881E-2</v>
      </c>
      <c r="G32" s="117">
        <v>0.12595419847328243</v>
      </c>
      <c r="H32" s="117">
        <v>0.17557251908396945</v>
      </c>
      <c r="I32" s="117">
        <v>0.20992366412213739</v>
      </c>
      <c r="J32" s="117">
        <v>0.1717557251908397</v>
      </c>
      <c r="K32" s="117">
        <v>0.24809160305343511</v>
      </c>
      <c r="L32" s="117">
        <v>0.16793893129770993</v>
      </c>
      <c r="M32" s="117">
        <v>0.44656488549618323</v>
      </c>
      <c r="N32" s="117">
        <v>0.38549618320610685</v>
      </c>
      <c r="O32" s="117">
        <v>0.36018957345971564</v>
      </c>
      <c r="P32" s="117">
        <v>0.39336492890995262</v>
      </c>
      <c r="Q32" s="170">
        <v>0.24644549763033174</v>
      </c>
      <c r="R32" s="3"/>
      <c r="S32" s="169">
        <f>IFERROR(IF(VLOOKUP($A32,SC1_FPOLIS!$R:$X,7,FALSE)&gt;0,D32*VLOOKUP($A32,BASE_DADOS!$A:$O,12,0),0),0)</f>
        <v>0</v>
      </c>
      <c r="T32" s="169">
        <f>IFERROR(IF(VLOOKUP($A32,SC1_FPOLIS!$R:$X,7,FALSE)&gt;0,E32*VLOOKUP($A32,BASE_DADOS!$A:$O,12,0),0),0)</f>
        <v>0</v>
      </c>
      <c r="U32" s="169">
        <f>IFERROR(IF(VLOOKUP($A32,SC1_FPOLIS!$R:$X,7,FALSE)&gt;0,F32*VLOOKUP($A32,BASE_DADOS!$A:$O,12,0),0),0)</f>
        <v>0</v>
      </c>
      <c r="V32" s="169">
        <f>IFERROR(IF(VLOOKUP($A32,SC1_FPOLIS!$R:$X,7,FALSE)&gt;0,G32*VLOOKUP($A32,BASE_DADOS!$A:$O,12,0),0),0)</f>
        <v>0</v>
      </c>
      <c r="W32" s="169">
        <f>IFERROR(IF(VLOOKUP($A32,SC1_FPOLIS!$R:$X,7,FALSE)&gt;0,H32*VLOOKUP($A32,BASE_DADOS!$A:$O,12,0),0),0)</f>
        <v>0</v>
      </c>
      <c r="X32" s="169">
        <f>IFERROR(IF(VLOOKUP($A32,SC1_FPOLIS!$R:$X,7,FALSE)&gt;0,I32*VLOOKUP($A32,BASE_DADOS!$A:$O,12,0),0),0)</f>
        <v>0</v>
      </c>
      <c r="Y32" s="169">
        <f>IFERROR(IF(VLOOKUP($A32,SC1_FPOLIS!$R:$X,7,FALSE)&gt;0,J32*VLOOKUP($A32,BASE_DADOS!$A:$O,12,0),0),0)</f>
        <v>0</v>
      </c>
      <c r="Z32" s="169">
        <f>IFERROR(IF(VLOOKUP($A32,SC1_FPOLIS!$R:$X,7,FALSE)&gt;0,K32*VLOOKUP($A32,BASE_DADOS!$A:$O,12,0),0),0)</f>
        <v>0</v>
      </c>
      <c r="AA32" s="169">
        <f>IFERROR(IF(VLOOKUP($A32,SC1_FPOLIS!$R:$X,7,FALSE)&gt;0,L32*VLOOKUP($A32,BASE_DADOS!$A:$O,12,0),0),0)</f>
        <v>0</v>
      </c>
      <c r="AB32" s="169">
        <f>IFERROR(IF(VLOOKUP($A32,SC1_FPOLIS!$R:$X,7,FALSE)&gt;0,M32*VLOOKUP($A32,BASE_DADOS!$A:$O,12,0),0),0)</f>
        <v>0</v>
      </c>
      <c r="AC32" s="169">
        <f>IFERROR(IF(VLOOKUP($A32,SC1_FPOLIS!$R:$X,7,FALSE)&gt;0,N32*VLOOKUP($A32,BASE_DADOS!$A:$O,12,0),0),0)</f>
        <v>0</v>
      </c>
      <c r="AD32" s="169">
        <f>IFERROR(IF(VLOOKUP($A32,SC1_FPOLIS!$R:$X,7,FALSE)&gt;0,O32*VLOOKUP($A32,BASE_DADOS!$A:$O,12,0),0),0)</f>
        <v>0</v>
      </c>
      <c r="AE32" s="169">
        <f>IFERROR(IF(VLOOKUP($A32,SC1_FPOLIS!$R:$X,7,FALSE)&gt;0,P32*VLOOKUP($A32,BASE_DADOS!$A:$O,12,0),0),0)</f>
        <v>0</v>
      </c>
      <c r="AF32" s="169">
        <f>IFERROR(IF(VLOOKUP($A32,SC1_FPOLIS!$R:$X,7,FALSE)&gt;0,Q32*VLOOKUP($A32,BASE_DADOS!$A:$O,12,0),0),0)</f>
        <v>0</v>
      </c>
    </row>
    <row r="33" spans="1:32" ht="15.75" customHeight="1">
      <c r="A33" s="165" t="str">
        <f t="shared" si="0"/>
        <v>SC1_FPOLISHORA DO FARO</v>
      </c>
      <c r="B33" s="3" t="s">
        <v>44</v>
      </c>
      <c r="C33" s="121" t="s">
        <v>101</v>
      </c>
      <c r="D33" s="117">
        <v>0.55343511450381677</v>
      </c>
      <c r="E33" s="117">
        <v>0.44656488549618323</v>
      </c>
      <c r="F33" s="117">
        <v>6.8702290076335881E-2</v>
      </c>
      <c r="G33" s="117">
        <v>0.12595419847328243</v>
      </c>
      <c r="H33" s="117">
        <v>0.17557251908396945</v>
      </c>
      <c r="I33" s="117">
        <v>0.20992366412213739</v>
      </c>
      <c r="J33" s="117">
        <v>0.1717557251908397</v>
      </c>
      <c r="K33" s="117">
        <v>0.24809160305343511</v>
      </c>
      <c r="L33" s="117">
        <v>0.16793893129770993</v>
      </c>
      <c r="M33" s="117">
        <v>0.44656488549618323</v>
      </c>
      <c r="N33" s="117">
        <v>0.38549618320610685</v>
      </c>
      <c r="O33" s="117">
        <v>0.36018957345971564</v>
      </c>
      <c r="P33" s="117">
        <v>0.39336492890995262</v>
      </c>
      <c r="Q33" s="170">
        <v>0.24644549763033174</v>
      </c>
      <c r="R33" s="3"/>
      <c r="S33" s="169">
        <f>IFERROR(IF(VLOOKUP($A33,SC1_FPOLIS!$R:$X,7,FALSE)&gt;0,D33*VLOOKUP($A33,BASE_DADOS!$A:$O,12,0),0),0)</f>
        <v>0</v>
      </c>
      <c r="T33" s="169">
        <f>IFERROR(IF(VLOOKUP($A33,SC1_FPOLIS!$R:$X,7,FALSE)&gt;0,E33*VLOOKUP($A33,BASE_DADOS!$A:$O,12,0),0),0)</f>
        <v>0</v>
      </c>
      <c r="U33" s="169">
        <f>IFERROR(IF(VLOOKUP($A33,SC1_FPOLIS!$R:$X,7,FALSE)&gt;0,F33*VLOOKUP($A33,BASE_DADOS!$A:$O,12,0),0),0)</f>
        <v>0</v>
      </c>
      <c r="V33" s="169">
        <f>IFERROR(IF(VLOOKUP($A33,SC1_FPOLIS!$R:$X,7,FALSE)&gt;0,G33*VLOOKUP($A33,BASE_DADOS!$A:$O,12,0),0),0)</f>
        <v>0</v>
      </c>
      <c r="W33" s="169">
        <f>IFERROR(IF(VLOOKUP($A33,SC1_FPOLIS!$R:$X,7,FALSE)&gt;0,H33*VLOOKUP($A33,BASE_DADOS!$A:$O,12,0),0),0)</f>
        <v>0</v>
      </c>
      <c r="X33" s="169">
        <f>IFERROR(IF(VLOOKUP($A33,SC1_FPOLIS!$R:$X,7,FALSE)&gt;0,I33*VLOOKUP($A33,BASE_DADOS!$A:$O,12,0),0),0)</f>
        <v>0</v>
      </c>
      <c r="Y33" s="169">
        <f>IFERROR(IF(VLOOKUP($A33,SC1_FPOLIS!$R:$X,7,FALSE)&gt;0,J33*VLOOKUP($A33,BASE_DADOS!$A:$O,12,0),0),0)</f>
        <v>0</v>
      </c>
      <c r="Z33" s="169">
        <f>IFERROR(IF(VLOOKUP($A33,SC1_FPOLIS!$R:$X,7,FALSE)&gt;0,K33*VLOOKUP($A33,BASE_DADOS!$A:$O,12,0),0),0)</f>
        <v>0</v>
      </c>
      <c r="AA33" s="169">
        <f>IFERROR(IF(VLOOKUP($A33,SC1_FPOLIS!$R:$X,7,FALSE)&gt;0,L33*VLOOKUP($A33,BASE_DADOS!$A:$O,12,0),0),0)</f>
        <v>0</v>
      </c>
      <c r="AB33" s="169">
        <f>IFERROR(IF(VLOOKUP($A33,SC1_FPOLIS!$R:$X,7,FALSE)&gt;0,M33*VLOOKUP($A33,BASE_DADOS!$A:$O,12,0),0),0)</f>
        <v>0</v>
      </c>
      <c r="AC33" s="169">
        <f>IFERROR(IF(VLOOKUP($A33,SC1_FPOLIS!$R:$X,7,FALSE)&gt;0,N33*VLOOKUP($A33,BASE_DADOS!$A:$O,12,0),0),0)</f>
        <v>0</v>
      </c>
      <c r="AD33" s="169">
        <f>IFERROR(IF(VLOOKUP($A33,SC1_FPOLIS!$R:$X,7,FALSE)&gt;0,O33*VLOOKUP($A33,BASE_DADOS!$A:$O,12,0),0),0)</f>
        <v>0</v>
      </c>
      <c r="AE33" s="169">
        <f>IFERROR(IF(VLOOKUP($A33,SC1_FPOLIS!$R:$X,7,FALSE)&gt;0,P33*VLOOKUP($A33,BASE_DADOS!$A:$O,12,0),0),0)</f>
        <v>0</v>
      </c>
      <c r="AF33" s="169">
        <f>IFERROR(IF(VLOOKUP($A33,SC1_FPOLIS!$R:$X,7,FALSE)&gt;0,Q33*VLOOKUP($A33,BASE_DADOS!$A:$O,12,0),0),0)</f>
        <v>0</v>
      </c>
    </row>
    <row r="34" spans="1:32" ht="15.75" customHeight="1">
      <c r="A34" s="165" t="str">
        <f t="shared" si="0"/>
        <v>SC1_FPOLISREALITY SHOW 4</v>
      </c>
      <c r="B34" s="3" t="s">
        <v>44</v>
      </c>
      <c r="C34" s="121" t="s">
        <v>103</v>
      </c>
      <c r="D34" s="117">
        <v>0.55343511450381677</v>
      </c>
      <c r="E34" s="117">
        <v>0.44656488549618323</v>
      </c>
      <c r="F34" s="117">
        <v>6.8702290076335881E-2</v>
      </c>
      <c r="G34" s="117">
        <v>0.12595419847328243</v>
      </c>
      <c r="H34" s="117">
        <v>0.17557251908396945</v>
      </c>
      <c r="I34" s="117">
        <v>0.20992366412213739</v>
      </c>
      <c r="J34" s="117">
        <v>0.1717557251908397</v>
      </c>
      <c r="K34" s="117">
        <v>0.24809160305343511</v>
      </c>
      <c r="L34" s="117">
        <v>0.16793893129770993</v>
      </c>
      <c r="M34" s="117">
        <v>0.44656488549618323</v>
      </c>
      <c r="N34" s="117">
        <v>0.38549618320610685</v>
      </c>
      <c r="O34" s="117">
        <v>0.36018957345971564</v>
      </c>
      <c r="P34" s="117">
        <v>0.39336492890995262</v>
      </c>
      <c r="Q34" s="170">
        <v>0.24644549763033174</v>
      </c>
      <c r="R34" s="3"/>
      <c r="S34" s="169">
        <f>IFERROR(IF(VLOOKUP($A34,SC1_FPOLIS!$R:$X,7,FALSE)&gt;0,D34*VLOOKUP($A34,BASE_DADOS!$A:$O,12,0),0),0)</f>
        <v>0</v>
      </c>
      <c r="T34" s="169">
        <f>IFERROR(IF(VLOOKUP($A34,SC1_FPOLIS!$R:$X,7,FALSE)&gt;0,E34*VLOOKUP($A34,BASE_DADOS!$A:$O,12,0),0),0)</f>
        <v>0</v>
      </c>
      <c r="U34" s="169">
        <f>IFERROR(IF(VLOOKUP($A34,SC1_FPOLIS!$R:$X,7,FALSE)&gt;0,F34*VLOOKUP($A34,BASE_DADOS!$A:$O,12,0),0),0)</f>
        <v>0</v>
      </c>
      <c r="V34" s="169">
        <f>IFERROR(IF(VLOOKUP($A34,SC1_FPOLIS!$R:$X,7,FALSE)&gt;0,G34*VLOOKUP($A34,BASE_DADOS!$A:$O,12,0),0),0)</f>
        <v>0</v>
      </c>
      <c r="W34" s="169">
        <f>IFERROR(IF(VLOOKUP($A34,SC1_FPOLIS!$R:$X,7,FALSE)&gt;0,H34*VLOOKUP($A34,BASE_DADOS!$A:$O,12,0),0),0)</f>
        <v>0</v>
      </c>
      <c r="X34" s="169">
        <f>IFERROR(IF(VLOOKUP($A34,SC1_FPOLIS!$R:$X,7,FALSE)&gt;0,I34*VLOOKUP($A34,BASE_DADOS!$A:$O,12,0),0),0)</f>
        <v>0</v>
      </c>
      <c r="Y34" s="169">
        <f>IFERROR(IF(VLOOKUP($A34,SC1_FPOLIS!$R:$X,7,FALSE)&gt;0,J34*VLOOKUP($A34,BASE_DADOS!$A:$O,12,0),0),0)</f>
        <v>0</v>
      </c>
      <c r="Z34" s="169">
        <f>IFERROR(IF(VLOOKUP($A34,SC1_FPOLIS!$R:$X,7,FALSE)&gt;0,K34*VLOOKUP($A34,BASE_DADOS!$A:$O,12,0),0),0)</f>
        <v>0</v>
      </c>
      <c r="AA34" s="169">
        <f>IFERROR(IF(VLOOKUP($A34,SC1_FPOLIS!$R:$X,7,FALSE)&gt;0,L34*VLOOKUP($A34,BASE_DADOS!$A:$O,12,0),0),0)</f>
        <v>0</v>
      </c>
      <c r="AB34" s="169">
        <f>IFERROR(IF(VLOOKUP($A34,SC1_FPOLIS!$R:$X,7,FALSE)&gt;0,M34*VLOOKUP($A34,BASE_DADOS!$A:$O,12,0),0),0)</f>
        <v>0</v>
      </c>
      <c r="AC34" s="169">
        <f>IFERROR(IF(VLOOKUP($A34,SC1_FPOLIS!$R:$X,7,FALSE)&gt;0,N34*VLOOKUP($A34,BASE_DADOS!$A:$O,12,0),0),0)</f>
        <v>0</v>
      </c>
      <c r="AD34" s="169">
        <f>IFERROR(IF(VLOOKUP($A34,SC1_FPOLIS!$R:$X,7,FALSE)&gt;0,O34*VLOOKUP($A34,BASE_DADOS!$A:$O,12,0),0),0)</f>
        <v>0</v>
      </c>
      <c r="AE34" s="169">
        <f>IFERROR(IF(VLOOKUP($A34,SC1_FPOLIS!$R:$X,7,FALSE)&gt;0,P34*VLOOKUP($A34,BASE_DADOS!$A:$O,12,0),0),0)</f>
        <v>0</v>
      </c>
      <c r="AF34" s="169">
        <f>IFERROR(IF(VLOOKUP($A34,SC1_FPOLIS!$R:$X,7,FALSE)&gt;0,Q34*VLOOKUP($A34,BASE_DADOS!$A:$O,12,0),0),0)</f>
        <v>0</v>
      </c>
    </row>
    <row r="35" spans="1:32" ht="15.75" customHeight="1">
      <c r="A35" s="165" t="str">
        <f t="shared" si="0"/>
        <v>SC1_FPOLISDOMINGO ESPETACULAR</v>
      </c>
      <c r="B35" s="3" t="s">
        <v>44</v>
      </c>
      <c r="C35" s="121" t="s">
        <v>104</v>
      </c>
      <c r="D35" s="117">
        <v>0.55343511450381677</v>
      </c>
      <c r="E35" s="117">
        <v>0.44656488549618323</v>
      </c>
      <c r="F35" s="117">
        <v>6.8702290076335881E-2</v>
      </c>
      <c r="G35" s="117">
        <v>0.12595419847328243</v>
      </c>
      <c r="H35" s="117">
        <v>0.17557251908396945</v>
      </c>
      <c r="I35" s="117">
        <v>0.20992366412213739</v>
      </c>
      <c r="J35" s="117">
        <v>0.1717557251908397</v>
      </c>
      <c r="K35" s="117">
        <v>0.24809160305343511</v>
      </c>
      <c r="L35" s="117">
        <v>0.16793893129770993</v>
      </c>
      <c r="M35" s="117">
        <v>0.44656488549618323</v>
      </c>
      <c r="N35" s="117">
        <v>0.38549618320610685</v>
      </c>
      <c r="O35" s="117">
        <v>0.36018957345971564</v>
      </c>
      <c r="P35" s="117">
        <v>0.39336492890995262</v>
      </c>
      <c r="Q35" s="170">
        <v>0.24644549763033174</v>
      </c>
      <c r="R35" s="3"/>
      <c r="S35" s="169">
        <f>IFERROR(IF(VLOOKUP($A35,SC1_FPOLIS!$R:$X,7,FALSE)&gt;0,D35*VLOOKUP($A35,BASE_DADOS!$A:$O,12,0),0),0)</f>
        <v>0</v>
      </c>
      <c r="T35" s="169">
        <f>IFERROR(IF(VLOOKUP($A35,SC1_FPOLIS!$R:$X,7,FALSE)&gt;0,E35*VLOOKUP($A35,BASE_DADOS!$A:$O,12,0),0),0)</f>
        <v>0</v>
      </c>
      <c r="U35" s="169">
        <f>IFERROR(IF(VLOOKUP($A35,SC1_FPOLIS!$R:$X,7,FALSE)&gt;0,F35*VLOOKUP($A35,BASE_DADOS!$A:$O,12,0),0),0)</f>
        <v>0</v>
      </c>
      <c r="V35" s="169">
        <f>IFERROR(IF(VLOOKUP($A35,SC1_FPOLIS!$R:$X,7,FALSE)&gt;0,G35*VLOOKUP($A35,BASE_DADOS!$A:$O,12,0),0),0)</f>
        <v>0</v>
      </c>
      <c r="W35" s="169">
        <f>IFERROR(IF(VLOOKUP($A35,SC1_FPOLIS!$R:$X,7,FALSE)&gt;0,H35*VLOOKUP($A35,BASE_DADOS!$A:$O,12,0),0),0)</f>
        <v>0</v>
      </c>
      <c r="X35" s="169">
        <f>IFERROR(IF(VLOOKUP($A35,SC1_FPOLIS!$R:$X,7,FALSE)&gt;0,I35*VLOOKUP($A35,BASE_DADOS!$A:$O,12,0),0),0)</f>
        <v>0</v>
      </c>
      <c r="Y35" s="169">
        <f>IFERROR(IF(VLOOKUP($A35,SC1_FPOLIS!$R:$X,7,FALSE)&gt;0,J35*VLOOKUP($A35,BASE_DADOS!$A:$O,12,0),0),0)</f>
        <v>0</v>
      </c>
      <c r="Z35" s="169">
        <f>IFERROR(IF(VLOOKUP($A35,SC1_FPOLIS!$R:$X,7,FALSE)&gt;0,K35*VLOOKUP($A35,BASE_DADOS!$A:$O,12,0),0),0)</f>
        <v>0</v>
      </c>
      <c r="AA35" s="169">
        <f>IFERROR(IF(VLOOKUP($A35,SC1_FPOLIS!$R:$X,7,FALSE)&gt;0,L35*VLOOKUP($A35,BASE_DADOS!$A:$O,12,0),0),0)</f>
        <v>0</v>
      </c>
      <c r="AB35" s="169">
        <f>IFERROR(IF(VLOOKUP($A35,SC1_FPOLIS!$R:$X,7,FALSE)&gt;0,M35*VLOOKUP($A35,BASE_DADOS!$A:$O,12,0),0),0)</f>
        <v>0</v>
      </c>
      <c r="AC35" s="169">
        <f>IFERROR(IF(VLOOKUP($A35,SC1_FPOLIS!$R:$X,7,FALSE)&gt;0,N35*VLOOKUP($A35,BASE_DADOS!$A:$O,12,0),0),0)</f>
        <v>0</v>
      </c>
      <c r="AD35" s="169">
        <f>IFERROR(IF(VLOOKUP($A35,SC1_FPOLIS!$R:$X,7,FALSE)&gt;0,O35*VLOOKUP($A35,BASE_DADOS!$A:$O,12,0),0),0)</f>
        <v>0</v>
      </c>
      <c r="AE35" s="169">
        <f>IFERROR(IF(VLOOKUP($A35,SC1_FPOLIS!$R:$X,7,FALSE)&gt;0,P35*VLOOKUP($A35,BASE_DADOS!$A:$O,12,0),0),0)</f>
        <v>0</v>
      </c>
      <c r="AF35" s="169">
        <f>IFERROR(IF(VLOOKUP($A35,SC1_FPOLIS!$R:$X,7,FALSE)&gt;0,Q35*VLOOKUP($A35,BASE_DADOS!$A:$O,12,0),0),0)</f>
        <v>0</v>
      </c>
    </row>
    <row r="36" spans="1:32" ht="15.75" customHeight="1">
      <c r="A36" s="165" t="str">
        <f t="shared" si="0"/>
        <v>SC1_FPOLISCÂMERA RECORD</v>
      </c>
      <c r="B36" s="3" t="s">
        <v>44</v>
      </c>
      <c r="C36" s="121" t="s">
        <v>105</v>
      </c>
      <c r="D36" s="117">
        <v>0.55343511450381677</v>
      </c>
      <c r="E36" s="117">
        <v>0.44656488549618323</v>
      </c>
      <c r="F36" s="117">
        <v>6.8702290076335881E-2</v>
      </c>
      <c r="G36" s="117">
        <v>0.12595419847328243</v>
      </c>
      <c r="H36" s="117">
        <v>0.17557251908396945</v>
      </c>
      <c r="I36" s="117">
        <v>0.20992366412213739</v>
      </c>
      <c r="J36" s="117">
        <v>0.1717557251908397</v>
      </c>
      <c r="K36" s="117">
        <v>0.24809160305343511</v>
      </c>
      <c r="L36" s="117">
        <v>0.16793893129770993</v>
      </c>
      <c r="M36" s="117">
        <v>0.44656488549618323</v>
      </c>
      <c r="N36" s="117">
        <v>0.38549618320610685</v>
      </c>
      <c r="O36" s="117">
        <v>0.36018957345971564</v>
      </c>
      <c r="P36" s="117">
        <v>0.39336492890995262</v>
      </c>
      <c r="Q36" s="170">
        <v>0.24644549763033174</v>
      </c>
      <c r="R36" s="3"/>
      <c r="S36" s="169">
        <f>IFERROR(IF(VLOOKUP($A36,SC1_FPOLIS!$R:$X,7,FALSE)&gt;0,D36*VLOOKUP($A36,BASE_DADOS!$A:$O,12,0),0),0)</f>
        <v>0</v>
      </c>
      <c r="T36" s="169">
        <f>IFERROR(IF(VLOOKUP($A36,SC1_FPOLIS!$R:$X,7,FALSE)&gt;0,E36*VLOOKUP($A36,BASE_DADOS!$A:$O,12,0),0),0)</f>
        <v>0</v>
      </c>
      <c r="U36" s="169">
        <f>IFERROR(IF(VLOOKUP($A36,SC1_FPOLIS!$R:$X,7,FALSE)&gt;0,F36*VLOOKUP($A36,BASE_DADOS!$A:$O,12,0),0),0)</f>
        <v>0</v>
      </c>
      <c r="V36" s="169">
        <f>IFERROR(IF(VLOOKUP($A36,SC1_FPOLIS!$R:$X,7,FALSE)&gt;0,G36*VLOOKUP($A36,BASE_DADOS!$A:$O,12,0),0),0)</f>
        <v>0</v>
      </c>
      <c r="W36" s="169">
        <f>IFERROR(IF(VLOOKUP($A36,SC1_FPOLIS!$R:$X,7,FALSE)&gt;0,H36*VLOOKUP($A36,BASE_DADOS!$A:$O,12,0),0),0)</f>
        <v>0</v>
      </c>
      <c r="X36" s="169">
        <f>IFERROR(IF(VLOOKUP($A36,SC1_FPOLIS!$R:$X,7,FALSE)&gt;0,I36*VLOOKUP($A36,BASE_DADOS!$A:$O,12,0),0),0)</f>
        <v>0</v>
      </c>
      <c r="Y36" s="169">
        <f>IFERROR(IF(VLOOKUP($A36,SC1_FPOLIS!$R:$X,7,FALSE)&gt;0,J36*VLOOKUP($A36,BASE_DADOS!$A:$O,12,0),0),0)</f>
        <v>0</v>
      </c>
      <c r="Z36" s="169">
        <f>IFERROR(IF(VLOOKUP($A36,SC1_FPOLIS!$R:$X,7,FALSE)&gt;0,K36*VLOOKUP($A36,BASE_DADOS!$A:$O,12,0),0),0)</f>
        <v>0</v>
      </c>
      <c r="AA36" s="169">
        <f>IFERROR(IF(VLOOKUP($A36,SC1_FPOLIS!$R:$X,7,FALSE)&gt;0,L36*VLOOKUP($A36,BASE_DADOS!$A:$O,12,0),0),0)</f>
        <v>0</v>
      </c>
      <c r="AB36" s="169">
        <f>IFERROR(IF(VLOOKUP($A36,SC1_FPOLIS!$R:$X,7,FALSE)&gt;0,M36*VLOOKUP($A36,BASE_DADOS!$A:$O,12,0),0),0)</f>
        <v>0</v>
      </c>
      <c r="AC36" s="169">
        <f>IFERROR(IF(VLOOKUP($A36,SC1_FPOLIS!$R:$X,7,FALSE)&gt;0,N36*VLOOKUP($A36,BASE_DADOS!$A:$O,12,0),0),0)</f>
        <v>0</v>
      </c>
      <c r="AD36" s="169">
        <f>IFERROR(IF(VLOOKUP($A36,SC1_FPOLIS!$R:$X,7,FALSE)&gt;0,O36*VLOOKUP($A36,BASE_DADOS!$A:$O,12,0),0),0)</f>
        <v>0</v>
      </c>
      <c r="AE36" s="169">
        <f>IFERROR(IF(VLOOKUP($A36,SC1_FPOLIS!$R:$X,7,FALSE)&gt;0,P36*VLOOKUP($A36,BASE_DADOS!$A:$O,12,0),0),0)</f>
        <v>0</v>
      </c>
      <c r="AF36" s="169">
        <f>IFERROR(IF(VLOOKUP($A36,SC1_FPOLIS!$R:$X,7,FALSE)&gt;0,Q36*VLOOKUP($A36,BASE_DADOS!$A:$O,12,0),0),0)</f>
        <v>0</v>
      </c>
    </row>
    <row r="37" spans="1:32" ht="15.75" customHeight="1">
      <c r="A37" s="165" t="str">
        <f t="shared" si="0"/>
        <v>SC1_FPOLISSERIE DE DOMINGO</v>
      </c>
      <c r="B37" s="3" t="s">
        <v>44</v>
      </c>
      <c r="C37" s="121" t="s">
        <v>106</v>
      </c>
      <c r="D37" s="117">
        <v>0.55343511450381677</v>
      </c>
      <c r="E37" s="117">
        <v>0.44656488549618323</v>
      </c>
      <c r="F37" s="117">
        <v>6.8702290076335881E-2</v>
      </c>
      <c r="G37" s="117">
        <v>0.12595419847328243</v>
      </c>
      <c r="H37" s="117">
        <v>0.17557251908396945</v>
      </c>
      <c r="I37" s="117">
        <v>0.20992366412213739</v>
      </c>
      <c r="J37" s="117">
        <v>0.1717557251908397</v>
      </c>
      <c r="K37" s="117">
        <v>0.24809160305343511</v>
      </c>
      <c r="L37" s="117">
        <v>0.16793893129770993</v>
      </c>
      <c r="M37" s="117">
        <v>0.44656488549618323</v>
      </c>
      <c r="N37" s="117">
        <v>0.38549618320610685</v>
      </c>
      <c r="O37" s="117">
        <v>0.36018957345971564</v>
      </c>
      <c r="P37" s="117">
        <v>0.39336492890995262</v>
      </c>
      <c r="Q37" s="170">
        <v>0.24644549763033174</v>
      </c>
      <c r="R37" s="3"/>
      <c r="S37" s="169">
        <f>IFERROR(IF(VLOOKUP($A37,SC1_FPOLIS!$R:$X,7,FALSE)&gt;0,D37*VLOOKUP($A37,BASE_DADOS!$A:$O,12,0),0),0)</f>
        <v>0</v>
      </c>
      <c r="T37" s="169">
        <f>IFERROR(IF(VLOOKUP($A37,SC1_FPOLIS!$R:$X,7,FALSE)&gt;0,E37*VLOOKUP($A37,BASE_DADOS!$A:$O,12,0),0),0)</f>
        <v>0</v>
      </c>
      <c r="U37" s="169">
        <f>IFERROR(IF(VLOOKUP($A37,SC1_FPOLIS!$R:$X,7,FALSE)&gt;0,F37*VLOOKUP($A37,BASE_DADOS!$A:$O,12,0),0),0)</f>
        <v>0</v>
      </c>
      <c r="V37" s="169">
        <f>IFERROR(IF(VLOOKUP($A37,SC1_FPOLIS!$R:$X,7,FALSE)&gt;0,G37*VLOOKUP($A37,BASE_DADOS!$A:$O,12,0),0),0)</f>
        <v>0</v>
      </c>
      <c r="W37" s="169">
        <f>IFERROR(IF(VLOOKUP($A37,SC1_FPOLIS!$R:$X,7,FALSE)&gt;0,H37*VLOOKUP($A37,BASE_DADOS!$A:$O,12,0),0),0)</f>
        <v>0</v>
      </c>
      <c r="X37" s="169">
        <f>IFERROR(IF(VLOOKUP($A37,SC1_FPOLIS!$R:$X,7,FALSE)&gt;0,I37*VLOOKUP($A37,BASE_DADOS!$A:$O,12,0),0),0)</f>
        <v>0</v>
      </c>
      <c r="Y37" s="169">
        <f>IFERROR(IF(VLOOKUP($A37,SC1_FPOLIS!$R:$X,7,FALSE)&gt;0,J37*VLOOKUP($A37,BASE_DADOS!$A:$O,12,0),0),0)</f>
        <v>0</v>
      </c>
      <c r="Z37" s="169">
        <f>IFERROR(IF(VLOOKUP($A37,SC1_FPOLIS!$R:$X,7,FALSE)&gt;0,K37*VLOOKUP($A37,BASE_DADOS!$A:$O,12,0),0),0)</f>
        <v>0</v>
      </c>
      <c r="AA37" s="169">
        <f>IFERROR(IF(VLOOKUP($A37,SC1_FPOLIS!$R:$X,7,FALSE)&gt;0,L37*VLOOKUP($A37,BASE_DADOS!$A:$O,12,0),0),0)</f>
        <v>0</v>
      </c>
      <c r="AB37" s="169">
        <f>IFERROR(IF(VLOOKUP($A37,SC1_FPOLIS!$R:$X,7,FALSE)&gt;0,M37*VLOOKUP($A37,BASE_DADOS!$A:$O,12,0),0),0)</f>
        <v>0</v>
      </c>
      <c r="AC37" s="169">
        <f>IFERROR(IF(VLOOKUP($A37,SC1_FPOLIS!$R:$X,7,FALSE)&gt;0,N37*VLOOKUP($A37,BASE_DADOS!$A:$O,12,0),0),0)</f>
        <v>0</v>
      </c>
      <c r="AD37" s="169">
        <f>IFERROR(IF(VLOOKUP($A37,SC1_FPOLIS!$R:$X,7,FALSE)&gt;0,O37*VLOOKUP($A37,BASE_DADOS!$A:$O,12,0),0),0)</f>
        <v>0</v>
      </c>
      <c r="AE37" s="169">
        <f>IFERROR(IF(VLOOKUP($A37,SC1_FPOLIS!$R:$X,7,FALSE)&gt;0,P37*VLOOKUP($A37,BASE_DADOS!$A:$O,12,0),0),0)</f>
        <v>0</v>
      </c>
      <c r="AF37" s="169">
        <f>IFERROR(IF(VLOOKUP($A37,SC1_FPOLIS!$R:$X,7,FALSE)&gt;0,Q37*VLOOKUP($A37,BASE_DADOS!$A:$O,12,0),0),0)</f>
        <v>0</v>
      </c>
    </row>
    <row r="38" spans="1:32" ht="15.75" customHeight="1">
      <c r="A38" s="165" t="str">
        <f t="shared" si="0"/>
        <v>SC1_FPOLISABERTURA / 12H00</v>
      </c>
      <c r="B38" s="3" t="s">
        <v>44</v>
      </c>
      <c r="C38" s="121" t="s">
        <v>108</v>
      </c>
      <c r="D38" s="117">
        <v>0.48323922999842572</v>
      </c>
      <c r="E38" s="117">
        <v>0.51676077000157428</v>
      </c>
      <c r="F38" s="117">
        <v>3.8429825343687864E-2</v>
      </c>
      <c r="G38" s="117">
        <v>0.11344302284551644</v>
      </c>
      <c r="H38" s="117">
        <v>0.16555591698729619</v>
      </c>
      <c r="I38" s="117">
        <v>0.16878479299279206</v>
      </c>
      <c r="J38" s="117">
        <v>0.20418866416934839</v>
      </c>
      <c r="K38" s="117">
        <v>0.3095977776613591</v>
      </c>
      <c r="L38" s="117">
        <v>0.19350999373870806</v>
      </c>
      <c r="M38" s="117">
        <v>0.40829032877713411</v>
      </c>
      <c r="N38" s="117">
        <v>0.39819967748415791</v>
      </c>
      <c r="O38" s="117">
        <v>0.477798021827463</v>
      </c>
      <c r="P38" s="117">
        <v>0.33131222536444799</v>
      </c>
      <c r="Q38" s="170">
        <v>0.19088975280808898</v>
      </c>
      <c r="R38" s="3"/>
      <c r="S38" s="169">
        <f>IFERROR(IF(VLOOKUP($A38,SC1_FPOLIS!$R:$X,7,FALSE)&gt;0,D38*VLOOKUP($A38,BASE_DADOS!$A:$O,12,0),0),0)</f>
        <v>0</v>
      </c>
      <c r="T38" s="169">
        <f>IFERROR(IF(VLOOKUP($A38,SC1_FPOLIS!$R:$X,7,FALSE)&gt;0,E38*VLOOKUP($A38,BASE_DADOS!$A:$O,12,0),0),0)</f>
        <v>0</v>
      </c>
      <c r="U38" s="169">
        <f>IFERROR(IF(VLOOKUP($A38,SC1_FPOLIS!$R:$X,7,FALSE)&gt;0,F38*VLOOKUP($A38,BASE_DADOS!$A:$O,12,0),0),0)</f>
        <v>0</v>
      </c>
      <c r="V38" s="169">
        <f>IFERROR(IF(VLOOKUP($A38,SC1_FPOLIS!$R:$X,7,FALSE)&gt;0,G38*VLOOKUP($A38,BASE_DADOS!$A:$O,12,0),0),0)</f>
        <v>0</v>
      </c>
      <c r="W38" s="169">
        <f>IFERROR(IF(VLOOKUP($A38,SC1_FPOLIS!$R:$X,7,FALSE)&gt;0,H38*VLOOKUP($A38,BASE_DADOS!$A:$O,12,0),0),0)</f>
        <v>0</v>
      </c>
      <c r="X38" s="169">
        <f>IFERROR(IF(VLOOKUP($A38,SC1_FPOLIS!$R:$X,7,FALSE)&gt;0,I38*VLOOKUP($A38,BASE_DADOS!$A:$O,12,0),0),0)</f>
        <v>0</v>
      </c>
      <c r="Y38" s="169">
        <f>IFERROR(IF(VLOOKUP($A38,SC1_FPOLIS!$R:$X,7,FALSE)&gt;0,J38*VLOOKUP($A38,BASE_DADOS!$A:$O,12,0),0),0)</f>
        <v>0</v>
      </c>
      <c r="Z38" s="169">
        <f>IFERROR(IF(VLOOKUP($A38,SC1_FPOLIS!$R:$X,7,FALSE)&gt;0,K38*VLOOKUP($A38,BASE_DADOS!$A:$O,12,0),0),0)</f>
        <v>0</v>
      </c>
      <c r="AA38" s="169">
        <f>IFERROR(IF(VLOOKUP($A38,SC1_FPOLIS!$R:$X,7,FALSE)&gt;0,L38*VLOOKUP($A38,BASE_DADOS!$A:$O,12,0),0),0)</f>
        <v>0</v>
      </c>
      <c r="AB38" s="169">
        <f>IFERROR(IF(VLOOKUP($A38,SC1_FPOLIS!$R:$X,7,FALSE)&gt;0,M38*VLOOKUP($A38,BASE_DADOS!$A:$O,12,0),0),0)</f>
        <v>0</v>
      </c>
      <c r="AC38" s="169">
        <f>IFERROR(IF(VLOOKUP($A38,SC1_FPOLIS!$R:$X,7,FALSE)&gt;0,N38*VLOOKUP($A38,BASE_DADOS!$A:$O,12,0),0),0)</f>
        <v>0</v>
      </c>
      <c r="AD38" s="169">
        <f>IFERROR(IF(VLOOKUP($A38,SC1_FPOLIS!$R:$X,7,FALSE)&gt;0,O38*VLOOKUP($A38,BASE_DADOS!$A:$O,12,0),0),0)</f>
        <v>0</v>
      </c>
      <c r="AE38" s="169">
        <f>IFERROR(IF(VLOOKUP($A38,SC1_FPOLIS!$R:$X,7,FALSE)&gt;0,P38*VLOOKUP($A38,BASE_DADOS!$A:$O,12,0),0),0)</f>
        <v>0</v>
      </c>
      <c r="AF38" s="169">
        <f>IFERROR(IF(VLOOKUP($A38,SC1_FPOLIS!$R:$X,7,FALSE)&gt;0,Q38*VLOOKUP($A38,BASE_DADOS!$A:$O,12,0),0),0)</f>
        <v>0</v>
      </c>
    </row>
    <row r="39" spans="1:32" ht="15.75" customHeight="1">
      <c r="A39" s="165" t="str">
        <f t="shared" si="0"/>
        <v>SC1_FPOLIS12H00 / 18H00</v>
      </c>
      <c r="B39" s="3" t="s">
        <v>44</v>
      </c>
      <c r="C39" s="121" t="s">
        <v>109</v>
      </c>
      <c r="D39" s="117">
        <v>0.49619556418973609</v>
      </c>
      <c r="E39" s="117">
        <v>0.50380443581026391</v>
      </c>
      <c r="F39" s="117">
        <v>9.0820786789703747E-2</v>
      </c>
      <c r="G39" s="117">
        <v>0.18609357293184395</v>
      </c>
      <c r="H39" s="117">
        <v>0.17387081107333657</v>
      </c>
      <c r="I39" s="117">
        <v>0.16237655819977337</v>
      </c>
      <c r="J39" s="117">
        <v>0.19184069936862558</v>
      </c>
      <c r="K39" s="117">
        <v>0.19499757163671685</v>
      </c>
      <c r="L39" s="117">
        <v>0.20463007932653393</v>
      </c>
      <c r="M39" s="117">
        <v>0.45523717014732074</v>
      </c>
      <c r="N39" s="117">
        <v>0.34013275052614539</v>
      </c>
      <c r="O39" s="117">
        <v>0.38129032258064516</v>
      </c>
      <c r="P39" s="117">
        <v>0.40806451612903227</v>
      </c>
      <c r="Q39" s="170">
        <v>0.21064516129032257</v>
      </c>
      <c r="R39" s="3"/>
      <c r="S39" s="169">
        <f>IFERROR(IF(VLOOKUP($A39,SC1_FPOLIS!$R:$X,7,FALSE)&gt;0,D39*VLOOKUP($A39,BASE_DADOS!$A:$O,12,0),0),0)</f>
        <v>0</v>
      </c>
      <c r="T39" s="169">
        <f>IFERROR(IF(VLOOKUP($A39,SC1_FPOLIS!$R:$X,7,FALSE)&gt;0,E39*VLOOKUP($A39,BASE_DADOS!$A:$O,12,0),0),0)</f>
        <v>0</v>
      </c>
      <c r="U39" s="169">
        <f>IFERROR(IF(VLOOKUP($A39,SC1_FPOLIS!$R:$X,7,FALSE)&gt;0,F39*VLOOKUP($A39,BASE_DADOS!$A:$O,12,0),0),0)</f>
        <v>0</v>
      </c>
      <c r="V39" s="169">
        <f>IFERROR(IF(VLOOKUP($A39,SC1_FPOLIS!$R:$X,7,FALSE)&gt;0,G39*VLOOKUP($A39,BASE_DADOS!$A:$O,12,0),0),0)</f>
        <v>0</v>
      </c>
      <c r="W39" s="169">
        <f>IFERROR(IF(VLOOKUP($A39,SC1_FPOLIS!$R:$X,7,FALSE)&gt;0,H39*VLOOKUP($A39,BASE_DADOS!$A:$O,12,0),0),0)</f>
        <v>0</v>
      </c>
      <c r="X39" s="169">
        <f>IFERROR(IF(VLOOKUP($A39,SC1_FPOLIS!$R:$X,7,FALSE)&gt;0,I39*VLOOKUP($A39,BASE_DADOS!$A:$O,12,0),0),0)</f>
        <v>0</v>
      </c>
      <c r="Y39" s="169">
        <f>IFERROR(IF(VLOOKUP($A39,SC1_FPOLIS!$R:$X,7,FALSE)&gt;0,J39*VLOOKUP($A39,BASE_DADOS!$A:$O,12,0),0),0)</f>
        <v>0</v>
      </c>
      <c r="Z39" s="169">
        <f>IFERROR(IF(VLOOKUP($A39,SC1_FPOLIS!$R:$X,7,FALSE)&gt;0,K39*VLOOKUP($A39,BASE_DADOS!$A:$O,12,0),0),0)</f>
        <v>0</v>
      </c>
      <c r="AA39" s="169">
        <f>IFERROR(IF(VLOOKUP($A39,SC1_FPOLIS!$R:$X,7,FALSE)&gt;0,L39*VLOOKUP($A39,BASE_DADOS!$A:$O,12,0),0),0)</f>
        <v>0</v>
      </c>
      <c r="AB39" s="169">
        <f>IFERROR(IF(VLOOKUP($A39,SC1_FPOLIS!$R:$X,7,FALSE)&gt;0,M39*VLOOKUP($A39,BASE_DADOS!$A:$O,12,0),0),0)</f>
        <v>0</v>
      </c>
      <c r="AC39" s="169">
        <f>IFERROR(IF(VLOOKUP($A39,SC1_FPOLIS!$R:$X,7,FALSE)&gt;0,N39*VLOOKUP($A39,BASE_DADOS!$A:$O,12,0),0),0)</f>
        <v>0</v>
      </c>
      <c r="AD39" s="169">
        <f>IFERROR(IF(VLOOKUP($A39,SC1_FPOLIS!$R:$X,7,FALSE)&gt;0,O39*VLOOKUP($A39,BASE_DADOS!$A:$O,12,0),0),0)</f>
        <v>0</v>
      </c>
      <c r="AE39" s="169">
        <f>IFERROR(IF(VLOOKUP($A39,SC1_FPOLIS!$R:$X,7,FALSE)&gt;0,P39*VLOOKUP($A39,BASE_DADOS!$A:$O,12,0),0),0)</f>
        <v>0</v>
      </c>
      <c r="AF39" s="169">
        <f>IFERROR(IF(VLOOKUP($A39,SC1_FPOLIS!$R:$X,7,FALSE)&gt;0,Q39*VLOOKUP($A39,BASE_DADOS!$A:$O,12,0),0),0)</f>
        <v>0</v>
      </c>
    </row>
    <row r="40" spans="1:32" ht="15.75" customHeight="1">
      <c r="A40" s="165" t="str">
        <f t="shared" si="0"/>
        <v>SC1_FPOLIS18H00 / ENCERRAMENTO</v>
      </c>
      <c r="B40" s="3" t="s">
        <v>44</v>
      </c>
      <c r="C40" s="121" t="s">
        <v>110</v>
      </c>
      <c r="D40" s="117">
        <v>0.53331427724893454</v>
      </c>
      <c r="E40" s="117">
        <v>0.4666857227510654</v>
      </c>
      <c r="F40" s="117">
        <v>5.1108513321532476E-2</v>
      </c>
      <c r="G40" s="117">
        <v>0.10751686558433163</v>
      </c>
      <c r="H40" s="117">
        <v>0.18482436114635314</v>
      </c>
      <c r="I40" s="117">
        <v>0.16629682985259064</v>
      </c>
      <c r="J40" s="117">
        <v>0.19676399514291426</v>
      </c>
      <c r="K40" s="117">
        <v>0.29348943495227786</v>
      </c>
      <c r="L40" s="117">
        <v>0.18551984491765955</v>
      </c>
      <c r="M40" s="117">
        <v>0.4257681627908747</v>
      </c>
      <c r="N40" s="117">
        <v>0.3887119922914658</v>
      </c>
      <c r="O40" s="117">
        <v>0.47928346374471148</v>
      </c>
      <c r="P40" s="117">
        <v>0.3328885697242695</v>
      </c>
      <c r="Q40" s="170">
        <v>0.18782796653101913</v>
      </c>
      <c r="R40" s="3"/>
      <c r="S40" s="169">
        <f>IFERROR(IF(VLOOKUP($A40,SC1_FPOLIS!$R:$X,7,FALSE)&gt;0,D40*VLOOKUP($A40,BASE_DADOS!$A:$O,12,0),0),0)</f>
        <v>0</v>
      </c>
      <c r="T40" s="169">
        <f>IFERROR(IF(VLOOKUP($A40,SC1_FPOLIS!$R:$X,7,FALSE)&gt;0,E40*VLOOKUP($A40,BASE_DADOS!$A:$O,12,0),0),0)</f>
        <v>0</v>
      </c>
      <c r="U40" s="169">
        <f>IFERROR(IF(VLOOKUP($A40,SC1_FPOLIS!$R:$X,7,FALSE)&gt;0,F40*VLOOKUP($A40,BASE_DADOS!$A:$O,12,0),0),0)</f>
        <v>0</v>
      </c>
      <c r="V40" s="169">
        <f>IFERROR(IF(VLOOKUP($A40,SC1_FPOLIS!$R:$X,7,FALSE)&gt;0,G40*VLOOKUP($A40,BASE_DADOS!$A:$O,12,0),0),0)</f>
        <v>0</v>
      </c>
      <c r="W40" s="169">
        <f>IFERROR(IF(VLOOKUP($A40,SC1_FPOLIS!$R:$X,7,FALSE)&gt;0,H40*VLOOKUP($A40,BASE_DADOS!$A:$O,12,0),0),0)</f>
        <v>0</v>
      </c>
      <c r="X40" s="169">
        <f>IFERROR(IF(VLOOKUP($A40,SC1_FPOLIS!$R:$X,7,FALSE)&gt;0,I40*VLOOKUP($A40,BASE_DADOS!$A:$O,12,0),0),0)</f>
        <v>0</v>
      </c>
      <c r="Y40" s="169">
        <f>IFERROR(IF(VLOOKUP($A40,SC1_FPOLIS!$R:$X,7,FALSE)&gt;0,J40*VLOOKUP($A40,BASE_DADOS!$A:$O,12,0),0),0)</f>
        <v>0</v>
      </c>
      <c r="Z40" s="169">
        <f>IFERROR(IF(VLOOKUP($A40,SC1_FPOLIS!$R:$X,7,FALSE)&gt;0,K40*VLOOKUP($A40,BASE_DADOS!$A:$O,12,0),0),0)</f>
        <v>0</v>
      </c>
      <c r="AA40" s="169">
        <f>IFERROR(IF(VLOOKUP($A40,SC1_FPOLIS!$R:$X,7,FALSE)&gt;0,L40*VLOOKUP($A40,BASE_DADOS!$A:$O,12,0),0),0)</f>
        <v>0</v>
      </c>
      <c r="AB40" s="169">
        <f>IFERROR(IF(VLOOKUP($A40,SC1_FPOLIS!$R:$X,7,FALSE)&gt;0,M40*VLOOKUP($A40,BASE_DADOS!$A:$O,12,0),0),0)</f>
        <v>0</v>
      </c>
      <c r="AC40" s="169">
        <f>IFERROR(IF(VLOOKUP($A40,SC1_FPOLIS!$R:$X,7,FALSE)&gt;0,N40*VLOOKUP($A40,BASE_DADOS!$A:$O,12,0),0),0)</f>
        <v>0</v>
      </c>
      <c r="AD40" s="169">
        <f>IFERROR(IF(VLOOKUP($A40,SC1_FPOLIS!$R:$X,7,FALSE)&gt;0,O40*VLOOKUP($A40,BASE_DADOS!$A:$O,12,0),0),0)</f>
        <v>0</v>
      </c>
      <c r="AE40" s="169">
        <f>IFERROR(IF(VLOOKUP($A40,SC1_FPOLIS!$R:$X,7,FALSE)&gt;0,P40*VLOOKUP($A40,BASE_DADOS!$A:$O,12,0),0),0)</f>
        <v>0</v>
      </c>
      <c r="AF40" s="169">
        <f>IFERROR(IF(VLOOKUP($A40,SC1_FPOLIS!$R:$X,7,FALSE)&gt;0,Q40*VLOOKUP($A40,BASE_DADOS!$A:$O,12,0),0),0)</f>
        <v>0</v>
      </c>
    </row>
    <row r="41" spans="1:32" ht="15.75" customHeight="1">
      <c r="A41" s="165" t="str">
        <f t="shared" si="0"/>
        <v>SC1_FPOLISABERTURA / ENCERRAMENTO</v>
      </c>
      <c r="B41" s="3" t="s">
        <v>44</v>
      </c>
      <c r="C41" s="121" t="s">
        <v>111</v>
      </c>
      <c r="D41" s="117">
        <v>0.50044870986932832</v>
      </c>
      <c r="E41" s="117">
        <v>0.49955129013067173</v>
      </c>
      <c r="F41" s="117">
        <v>5.8674526167385749E-2</v>
      </c>
      <c r="G41" s="117">
        <v>0.13102089462449626</v>
      </c>
      <c r="H41" s="117">
        <v>0.17246070970082561</v>
      </c>
      <c r="I41" s="117">
        <v>0.17481527179833392</v>
      </c>
      <c r="J41" s="117">
        <v>0.19464635720084497</v>
      </c>
      <c r="K41" s="117">
        <v>0.26838224050811355</v>
      </c>
      <c r="L41" s="117">
        <v>0.19891043387531646</v>
      </c>
      <c r="M41" s="117">
        <v>0.42951547522312417</v>
      </c>
      <c r="N41" s="117">
        <v>0.37157409090155946</v>
      </c>
      <c r="O41" s="117">
        <v>0.4471131927097276</v>
      </c>
      <c r="P41" s="117">
        <v>0.35004752597051664</v>
      </c>
      <c r="Q41" s="170">
        <v>0.20283928131975565</v>
      </c>
      <c r="R41" s="3"/>
      <c r="S41" s="169">
        <f>IFERROR(IF(VLOOKUP($A41,SC1_FPOLIS!$R:$X,7,FALSE)&gt;0,D41*VLOOKUP($A41,BASE_DADOS!$A:$O,12,0),0),0)</f>
        <v>0</v>
      </c>
      <c r="T41" s="169">
        <f>IFERROR(IF(VLOOKUP($A41,SC1_FPOLIS!$R:$X,7,FALSE)&gt;0,E41*VLOOKUP($A41,BASE_DADOS!$A:$O,12,0),0),0)</f>
        <v>0</v>
      </c>
      <c r="U41" s="169">
        <f>IFERROR(IF(VLOOKUP($A41,SC1_FPOLIS!$R:$X,7,FALSE)&gt;0,F41*VLOOKUP($A41,BASE_DADOS!$A:$O,12,0),0),0)</f>
        <v>0</v>
      </c>
      <c r="V41" s="169">
        <f>IFERROR(IF(VLOOKUP($A41,SC1_FPOLIS!$R:$X,7,FALSE)&gt;0,G41*VLOOKUP($A41,BASE_DADOS!$A:$O,12,0),0),0)</f>
        <v>0</v>
      </c>
      <c r="W41" s="169">
        <f>IFERROR(IF(VLOOKUP($A41,SC1_FPOLIS!$R:$X,7,FALSE)&gt;0,H41*VLOOKUP($A41,BASE_DADOS!$A:$O,12,0),0),0)</f>
        <v>0</v>
      </c>
      <c r="X41" s="169">
        <f>IFERROR(IF(VLOOKUP($A41,SC1_FPOLIS!$R:$X,7,FALSE)&gt;0,I41*VLOOKUP($A41,BASE_DADOS!$A:$O,12,0),0),0)</f>
        <v>0</v>
      </c>
      <c r="Y41" s="169">
        <f>IFERROR(IF(VLOOKUP($A41,SC1_FPOLIS!$R:$X,7,FALSE)&gt;0,J41*VLOOKUP($A41,BASE_DADOS!$A:$O,12,0),0),0)</f>
        <v>0</v>
      </c>
      <c r="Z41" s="169">
        <f>IFERROR(IF(VLOOKUP($A41,SC1_FPOLIS!$R:$X,7,FALSE)&gt;0,K41*VLOOKUP($A41,BASE_DADOS!$A:$O,12,0),0),0)</f>
        <v>0</v>
      </c>
      <c r="AA41" s="169">
        <f>IFERROR(IF(VLOOKUP($A41,SC1_FPOLIS!$R:$X,7,FALSE)&gt;0,L41*VLOOKUP($A41,BASE_DADOS!$A:$O,12,0),0),0)</f>
        <v>0</v>
      </c>
      <c r="AB41" s="169">
        <f>IFERROR(IF(VLOOKUP($A41,SC1_FPOLIS!$R:$X,7,FALSE)&gt;0,M41*VLOOKUP($A41,BASE_DADOS!$A:$O,12,0),0),0)</f>
        <v>0</v>
      </c>
      <c r="AC41" s="169">
        <f>IFERROR(IF(VLOOKUP($A41,SC1_FPOLIS!$R:$X,7,FALSE)&gt;0,N41*VLOOKUP($A41,BASE_DADOS!$A:$O,12,0),0),0)</f>
        <v>0</v>
      </c>
      <c r="AD41" s="169">
        <f>IFERROR(IF(VLOOKUP($A41,SC1_FPOLIS!$R:$X,7,FALSE)&gt;0,O41*VLOOKUP($A41,BASE_DADOS!$A:$O,12,0),0),0)</f>
        <v>0</v>
      </c>
      <c r="AE41" s="169">
        <f>IFERROR(IF(VLOOKUP($A41,SC1_FPOLIS!$R:$X,7,FALSE)&gt;0,P41*VLOOKUP($A41,BASE_DADOS!$A:$O,12,0),0),0)</f>
        <v>0</v>
      </c>
      <c r="AF41" s="169">
        <f>IFERROR(IF(VLOOKUP($A41,SC1_FPOLIS!$R:$X,7,FALSE)&gt;0,Q41*VLOOKUP($A41,BASE_DADOS!$A:$O,12,0),0),0)</f>
        <v>0</v>
      </c>
    </row>
    <row r="42" spans="1:32" ht="15.75" customHeight="1">
      <c r="A42" s="154"/>
      <c r="B42" s="154"/>
      <c r="C42" s="171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54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</row>
    <row r="43" spans="1:32" ht="15.75" customHeight="1">
      <c r="A43" s="3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</row>
    <row r="44" spans="1:32" ht="15.75" customHeight="1">
      <c r="A44" s="3"/>
      <c r="B44" s="3"/>
      <c r="C44" s="175" t="s">
        <v>128</v>
      </c>
      <c r="D44" s="176" t="s">
        <v>129</v>
      </c>
      <c r="E44" s="176" t="s">
        <v>130</v>
      </c>
      <c r="F44" s="176" t="s">
        <v>147</v>
      </c>
      <c r="G44" s="176" t="s">
        <v>132</v>
      </c>
      <c r="H44" s="176" t="s">
        <v>133</v>
      </c>
      <c r="I44" s="176" t="s">
        <v>134</v>
      </c>
      <c r="J44" s="176" t="s">
        <v>135</v>
      </c>
      <c r="K44" s="176" t="s">
        <v>136</v>
      </c>
      <c r="L44" s="176" t="s">
        <v>137</v>
      </c>
      <c r="M44" s="176" t="s">
        <v>138</v>
      </c>
      <c r="N44" s="176" t="s">
        <v>139</v>
      </c>
      <c r="O44" s="176" t="s">
        <v>140</v>
      </c>
      <c r="P44" s="176" t="s">
        <v>141</v>
      </c>
      <c r="Q44" s="176" t="s">
        <v>142</v>
      </c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</row>
    <row r="45" spans="1:32" ht="15.75" customHeight="1">
      <c r="A45" s="165" t="str">
        <f t="shared" ref="A45:A82" si="1">B45&amp;C45</f>
        <v>SC2_ITAJAISC NO AR</v>
      </c>
      <c r="B45" s="3" t="s">
        <v>112</v>
      </c>
      <c r="C45" s="121" t="s">
        <v>45</v>
      </c>
      <c r="D45" s="117">
        <v>0.51900000000000002</v>
      </c>
      <c r="E45" s="117">
        <v>0.48099999999999998</v>
      </c>
      <c r="F45" s="117">
        <v>6.9000000000000006E-2</v>
      </c>
      <c r="G45" s="117">
        <v>0.151</v>
      </c>
      <c r="H45" s="117">
        <v>0.14299999999999999</v>
      </c>
      <c r="I45" s="117">
        <v>0.22600000000000001</v>
      </c>
      <c r="J45" s="117">
        <v>0.20499999999999999</v>
      </c>
      <c r="K45" s="117">
        <v>0.20699999999999999</v>
      </c>
      <c r="L45" s="117">
        <v>0.34300000000000003</v>
      </c>
      <c r="M45" s="117">
        <v>0.32300000000000001</v>
      </c>
      <c r="N45" s="117">
        <v>0.33400000000000002</v>
      </c>
      <c r="O45" s="117">
        <v>0.30099999999999999</v>
      </c>
      <c r="P45" s="117">
        <v>0.34100000000000003</v>
      </c>
      <c r="Q45" s="117">
        <v>0.35699999999999998</v>
      </c>
      <c r="S45" s="169">
        <f>IFERROR(IF(VLOOKUP($A45,SC2_ITAJAI!$R:$X,7,FALSE)&gt;0,D45*VLOOKUP($A45,BASE_DADOS!$A:$O,12,0),0),0)</f>
        <v>0</v>
      </c>
      <c r="T45" s="169">
        <f>IFERROR(IF(VLOOKUP($A45,SC2_ITAJAI!$R:$X,7,FALSE)&gt;0,E45*VLOOKUP($A45,BASE_DADOS!$A:$O,12,0),0),0)</f>
        <v>0</v>
      </c>
      <c r="U45" s="169">
        <f>IFERROR(IF(VLOOKUP($A45,SC2_ITAJAI!$R:$X,7,FALSE)&gt;0,F45*VLOOKUP($A45,BASE_DADOS!$A:$O,12,0),0),0)</f>
        <v>0</v>
      </c>
      <c r="V45" s="169">
        <f>IFERROR(IF(VLOOKUP($A45,SC2_ITAJAI!$R:$X,7,FALSE)&gt;0,G45*VLOOKUP($A45,BASE_DADOS!$A:$O,12,0),0),0)</f>
        <v>0</v>
      </c>
      <c r="W45" s="169">
        <f>IFERROR(IF(VLOOKUP($A45,SC2_ITAJAI!$R:$X,7,FALSE)&gt;0,H45*VLOOKUP($A45,BASE_DADOS!$A:$O,12,0),0),0)</f>
        <v>0</v>
      </c>
      <c r="X45" s="169">
        <f>IFERROR(IF(VLOOKUP($A45,SC2_ITAJAI!$R:$X,7,FALSE)&gt;0,I45*VLOOKUP($A45,BASE_DADOS!$A:$O,12,0),0),0)</f>
        <v>0</v>
      </c>
      <c r="Y45" s="169">
        <f>IFERROR(IF(VLOOKUP($A45,SC2_ITAJAI!$R:$X,7,FALSE)&gt;0,J45*VLOOKUP($A45,BASE_DADOS!$A:$O,12,0),0),0)</f>
        <v>0</v>
      </c>
      <c r="Z45" s="169">
        <f>IFERROR(IF(VLOOKUP($A45,SC2_ITAJAI!$R:$X,7,FALSE)&gt;0,K45*VLOOKUP($A45,BASE_DADOS!$A:$O,12,0),0),0)</f>
        <v>0</v>
      </c>
      <c r="AA45" s="169">
        <f>IFERROR(IF(VLOOKUP($A45,SC2_ITAJAI!$R:$X,7,FALSE)&gt;0,L45*VLOOKUP($A45,BASE_DADOS!$A:$O,12,0),0),0)</f>
        <v>0</v>
      </c>
      <c r="AB45" s="169">
        <f>IFERROR(IF(VLOOKUP($A45,SC2_ITAJAI!$R:$X,7,FALSE)&gt;0,M45*VLOOKUP($A45,BASE_DADOS!$A:$O,12,0),0),0)</f>
        <v>0</v>
      </c>
      <c r="AC45" s="169">
        <f>IFERROR(IF(VLOOKUP($A45,SC2_ITAJAI!$R:$X,7,FALSE)&gt;0,N45*VLOOKUP($A45,BASE_DADOS!$A:$O,12,0),0),0)</f>
        <v>0</v>
      </c>
      <c r="AD45" s="169">
        <f>IFERROR(IF(VLOOKUP($A45,SC2_ITAJAI!$R:$X,7,FALSE)&gt;0,O45*VLOOKUP($A45,BASE_DADOS!$A:$O,12,0),0),0)</f>
        <v>0</v>
      </c>
      <c r="AE45" s="169">
        <f>IFERROR(IF(VLOOKUP($A45,SC2_ITAJAI!$R:$X,7,FALSE)&gt;0,P45*VLOOKUP($A45,BASE_DADOS!$A:$O,12,0),0),0)</f>
        <v>0</v>
      </c>
      <c r="AF45" s="169">
        <f>IFERROR(IF(VLOOKUP($A45,SC2_ITAJAI!$R:$X,7,FALSE)&gt;0,Q45*VLOOKUP($A45,BASE_DADOS!$A:$O,12,0),0),0)</f>
        <v>0</v>
      </c>
    </row>
    <row r="46" spans="1:32" ht="15.75" customHeight="1">
      <c r="A46" s="165" t="str">
        <f t="shared" si="1"/>
        <v>SC2_ITAJAIFALA BRASIL</v>
      </c>
      <c r="B46" s="3" t="s">
        <v>112</v>
      </c>
      <c r="C46" s="121" t="s">
        <v>48</v>
      </c>
      <c r="D46" s="117">
        <v>0.39300000000000002</v>
      </c>
      <c r="E46" s="117">
        <v>0.60699999999999998</v>
      </c>
      <c r="F46" s="117">
        <v>0.161</v>
      </c>
      <c r="G46" s="117">
        <v>0.27100000000000002</v>
      </c>
      <c r="H46" s="117">
        <v>0.128</v>
      </c>
      <c r="I46" s="117">
        <v>0.16</v>
      </c>
      <c r="J46" s="117">
        <v>0.11700000000000001</v>
      </c>
      <c r="K46" s="117">
        <v>0.16300000000000001</v>
      </c>
      <c r="L46" s="117">
        <v>0.51200000000000001</v>
      </c>
      <c r="M46" s="117">
        <v>0.29799999999999999</v>
      </c>
      <c r="N46" s="117">
        <v>0.191</v>
      </c>
      <c r="O46" s="117">
        <v>0.26600000000000001</v>
      </c>
      <c r="P46" s="117">
        <v>0.18</v>
      </c>
      <c r="Q46" s="117">
        <v>0.55500000000000005</v>
      </c>
      <c r="S46" s="169">
        <f>IFERROR(IF(VLOOKUP($A46,SC2_ITAJAI!$R:$X,7,FALSE)&gt;0,D46*VLOOKUP($A46,BASE_DADOS!$A:$O,12,0),0),0)</f>
        <v>0</v>
      </c>
      <c r="T46" s="169">
        <f>IFERROR(IF(VLOOKUP($A46,SC2_ITAJAI!$R:$X,7,FALSE)&gt;0,E46*VLOOKUP($A46,BASE_DADOS!$A:$O,12,0),0),0)</f>
        <v>0</v>
      </c>
      <c r="U46" s="169">
        <f>IFERROR(IF(VLOOKUP($A46,SC2_ITAJAI!$R:$X,7,FALSE)&gt;0,F46*VLOOKUP($A46,BASE_DADOS!$A:$O,12,0),0),0)</f>
        <v>0</v>
      </c>
      <c r="V46" s="169">
        <f>IFERROR(IF(VLOOKUP($A46,SC2_ITAJAI!$R:$X,7,FALSE)&gt;0,G46*VLOOKUP($A46,BASE_DADOS!$A:$O,12,0),0),0)</f>
        <v>0</v>
      </c>
      <c r="W46" s="169">
        <f>IFERROR(IF(VLOOKUP($A46,SC2_ITAJAI!$R:$X,7,FALSE)&gt;0,H46*VLOOKUP($A46,BASE_DADOS!$A:$O,12,0),0),0)</f>
        <v>0</v>
      </c>
      <c r="X46" s="169">
        <f>IFERROR(IF(VLOOKUP($A46,SC2_ITAJAI!$R:$X,7,FALSE)&gt;0,I46*VLOOKUP($A46,BASE_DADOS!$A:$O,12,0),0),0)</f>
        <v>0</v>
      </c>
      <c r="Y46" s="169">
        <f>IFERROR(IF(VLOOKUP($A46,SC2_ITAJAI!$R:$X,7,FALSE)&gt;0,J46*VLOOKUP($A46,BASE_DADOS!$A:$O,12,0),0),0)</f>
        <v>0</v>
      </c>
      <c r="Z46" s="169">
        <f>IFERROR(IF(VLOOKUP($A46,SC2_ITAJAI!$R:$X,7,FALSE)&gt;0,K46*VLOOKUP($A46,BASE_DADOS!$A:$O,12,0),0),0)</f>
        <v>0</v>
      </c>
      <c r="AA46" s="169">
        <f>IFERROR(IF(VLOOKUP($A46,SC2_ITAJAI!$R:$X,7,FALSE)&gt;0,L46*VLOOKUP($A46,BASE_DADOS!$A:$O,12,0),0),0)</f>
        <v>0</v>
      </c>
      <c r="AB46" s="169">
        <f>IFERROR(IF(VLOOKUP($A46,SC2_ITAJAI!$R:$X,7,FALSE)&gt;0,M46*VLOOKUP($A46,BASE_DADOS!$A:$O,12,0),0),0)</f>
        <v>0</v>
      </c>
      <c r="AC46" s="169">
        <f>IFERROR(IF(VLOOKUP($A46,SC2_ITAJAI!$R:$X,7,FALSE)&gt;0,N46*VLOOKUP($A46,BASE_DADOS!$A:$O,12,0),0),0)</f>
        <v>0</v>
      </c>
      <c r="AD46" s="169">
        <f>IFERROR(IF(VLOOKUP($A46,SC2_ITAJAI!$R:$X,7,FALSE)&gt;0,O46*VLOOKUP($A46,BASE_DADOS!$A:$O,12,0),0),0)</f>
        <v>0</v>
      </c>
      <c r="AE46" s="169">
        <f>IFERROR(IF(VLOOKUP($A46,SC2_ITAJAI!$R:$X,7,FALSE)&gt;0,P46*VLOOKUP($A46,BASE_DADOS!$A:$O,12,0),0),0)</f>
        <v>0</v>
      </c>
      <c r="AF46" s="169">
        <f>IFERROR(IF(VLOOKUP($A46,SC2_ITAJAI!$R:$X,7,FALSE)&gt;0,Q46*VLOOKUP($A46,BASE_DADOS!$A:$O,12,0),0),0)</f>
        <v>0</v>
      </c>
    </row>
    <row r="47" spans="1:32" ht="15.75" customHeight="1">
      <c r="A47" s="165" t="str">
        <f t="shared" si="1"/>
        <v>SC2_ITAJAIHOJE EM DIA</v>
      </c>
      <c r="B47" s="3" t="s">
        <v>112</v>
      </c>
      <c r="C47" s="121" t="s">
        <v>50</v>
      </c>
      <c r="D47" s="117">
        <v>0.4</v>
      </c>
      <c r="E47" s="117">
        <v>0.6</v>
      </c>
      <c r="F47" s="117">
        <v>8.6999999999999994E-2</v>
      </c>
      <c r="G47" s="117">
        <v>0.193</v>
      </c>
      <c r="H47" s="117">
        <v>0.20899999999999999</v>
      </c>
      <c r="I47" s="117">
        <v>0.129</v>
      </c>
      <c r="J47" s="117">
        <v>0.20300000000000001</v>
      </c>
      <c r="K47" s="117">
        <v>0.17899999999999999</v>
      </c>
      <c r="L47" s="117">
        <v>0.14499999999999999</v>
      </c>
      <c r="M47" s="117">
        <v>0.435</v>
      </c>
      <c r="N47" s="117">
        <v>0.42099999999999999</v>
      </c>
      <c r="O47" s="117">
        <v>0.32200000000000001</v>
      </c>
      <c r="P47" s="117">
        <v>0.36499999999999999</v>
      </c>
      <c r="Q47" s="117">
        <v>0.314</v>
      </c>
      <c r="S47" s="169">
        <f>IFERROR(IF(VLOOKUP($A47,SC2_ITAJAI!$R:$X,7,FALSE)&gt;0,D47*VLOOKUP($A47,BASE_DADOS!$A:$O,12,0),0),0)</f>
        <v>0</v>
      </c>
      <c r="T47" s="169">
        <f>IFERROR(IF(VLOOKUP($A47,SC2_ITAJAI!$R:$X,7,FALSE)&gt;0,E47*VLOOKUP($A47,BASE_DADOS!$A:$O,12,0),0),0)</f>
        <v>0</v>
      </c>
      <c r="U47" s="169">
        <f>IFERROR(IF(VLOOKUP($A47,SC2_ITAJAI!$R:$X,7,FALSE)&gt;0,F47*VLOOKUP($A47,BASE_DADOS!$A:$O,12,0),0),0)</f>
        <v>0</v>
      </c>
      <c r="V47" s="169">
        <f>IFERROR(IF(VLOOKUP($A47,SC2_ITAJAI!$R:$X,7,FALSE)&gt;0,G47*VLOOKUP($A47,BASE_DADOS!$A:$O,12,0),0),0)</f>
        <v>0</v>
      </c>
      <c r="W47" s="169">
        <f>IFERROR(IF(VLOOKUP($A47,SC2_ITAJAI!$R:$X,7,FALSE)&gt;0,H47*VLOOKUP($A47,BASE_DADOS!$A:$O,12,0),0),0)</f>
        <v>0</v>
      </c>
      <c r="X47" s="169">
        <f>IFERROR(IF(VLOOKUP($A47,SC2_ITAJAI!$R:$X,7,FALSE)&gt;0,I47*VLOOKUP($A47,BASE_DADOS!$A:$O,12,0),0),0)</f>
        <v>0</v>
      </c>
      <c r="Y47" s="169">
        <f>IFERROR(IF(VLOOKUP($A47,SC2_ITAJAI!$R:$X,7,FALSE)&gt;0,J47*VLOOKUP($A47,BASE_DADOS!$A:$O,12,0),0),0)</f>
        <v>0</v>
      </c>
      <c r="Z47" s="169">
        <f>IFERROR(IF(VLOOKUP($A47,SC2_ITAJAI!$R:$X,7,FALSE)&gt;0,K47*VLOOKUP($A47,BASE_DADOS!$A:$O,12,0),0),0)</f>
        <v>0</v>
      </c>
      <c r="AA47" s="169">
        <f>IFERROR(IF(VLOOKUP($A47,SC2_ITAJAI!$R:$X,7,FALSE)&gt;0,L47*VLOOKUP($A47,BASE_DADOS!$A:$O,12,0),0),0)</f>
        <v>0</v>
      </c>
      <c r="AB47" s="169">
        <f>IFERROR(IF(VLOOKUP($A47,SC2_ITAJAI!$R:$X,7,FALSE)&gt;0,M47*VLOOKUP($A47,BASE_DADOS!$A:$O,12,0),0),0)</f>
        <v>0</v>
      </c>
      <c r="AC47" s="169">
        <f>IFERROR(IF(VLOOKUP($A47,SC2_ITAJAI!$R:$X,7,FALSE)&gt;0,N47*VLOOKUP($A47,BASE_DADOS!$A:$O,12,0),0),0)</f>
        <v>0</v>
      </c>
      <c r="AD47" s="169">
        <f>IFERROR(IF(VLOOKUP($A47,SC2_ITAJAI!$R:$X,7,FALSE)&gt;0,O47*VLOOKUP($A47,BASE_DADOS!$A:$O,12,0),0),0)</f>
        <v>0</v>
      </c>
      <c r="AE47" s="169">
        <f>IFERROR(IF(VLOOKUP($A47,SC2_ITAJAI!$R:$X,7,FALSE)&gt;0,P47*VLOOKUP($A47,BASE_DADOS!$A:$O,12,0),0),0)</f>
        <v>0</v>
      </c>
      <c r="AF47" s="169">
        <f>IFERROR(IF(VLOOKUP($A47,SC2_ITAJAI!$R:$X,7,FALSE)&gt;0,Q47*VLOOKUP($A47,BASE_DADOS!$A:$O,12,0),0),0)</f>
        <v>0</v>
      </c>
    </row>
    <row r="48" spans="1:32" ht="15.75" customHeight="1">
      <c r="A48" s="165" t="str">
        <f t="shared" si="1"/>
        <v>SC2_ITAJAIBALANÇO GERAL SC</v>
      </c>
      <c r="B48" s="3" t="s">
        <v>112</v>
      </c>
      <c r="C48" s="121" t="s">
        <v>52</v>
      </c>
      <c r="D48" s="117">
        <v>0.437</v>
      </c>
      <c r="E48" s="117">
        <v>0.56299999999999994</v>
      </c>
      <c r="F48" s="117">
        <v>5.8000000000000003E-2</v>
      </c>
      <c r="G48" s="117">
        <v>0.13500000000000001</v>
      </c>
      <c r="H48" s="117">
        <v>0.186</v>
      </c>
      <c r="I48" s="117">
        <v>0.17199999999999999</v>
      </c>
      <c r="J48" s="117">
        <v>0.28399999999999997</v>
      </c>
      <c r="K48" s="117">
        <v>0.16500000000000001</v>
      </c>
      <c r="L48" s="117">
        <v>0.36399999999999999</v>
      </c>
      <c r="M48" s="117">
        <v>0.36099999999999999</v>
      </c>
      <c r="N48" s="117">
        <v>0.27500000000000002</v>
      </c>
      <c r="O48" s="117">
        <v>0.38200000000000001</v>
      </c>
      <c r="P48" s="117">
        <v>0.28899999999999998</v>
      </c>
      <c r="Q48" s="117">
        <v>0.32900000000000001</v>
      </c>
      <c r="S48" s="169">
        <f>IFERROR(IF(VLOOKUP($A48,SC2_ITAJAI!$R:$X,7,FALSE)&gt;0,D48*VLOOKUP($A48,BASE_DADOS!$A:$O,12,0),0),0)</f>
        <v>0</v>
      </c>
      <c r="T48" s="169">
        <f>IFERROR(IF(VLOOKUP($A48,SC2_ITAJAI!$R:$X,7,FALSE)&gt;0,E48*VLOOKUP($A48,BASE_DADOS!$A:$O,12,0),0),0)</f>
        <v>0</v>
      </c>
      <c r="U48" s="169">
        <f>IFERROR(IF(VLOOKUP($A48,SC2_ITAJAI!$R:$X,7,FALSE)&gt;0,F48*VLOOKUP($A48,BASE_DADOS!$A:$O,12,0),0),0)</f>
        <v>0</v>
      </c>
      <c r="V48" s="169">
        <f>IFERROR(IF(VLOOKUP($A48,SC2_ITAJAI!$R:$X,7,FALSE)&gt;0,G48*VLOOKUP($A48,BASE_DADOS!$A:$O,12,0),0),0)</f>
        <v>0</v>
      </c>
      <c r="W48" s="169">
        <f>IFERROR(IF(VLOOKUP($A48,SC2_ITAJAI!$R:$X,7,FALSE)&gt;0,H48*VLOOKUP($A48,BASE_DADOS!$A:$O,12,0),0),0)</f>
        <v>0</v>
      </c>
      <c r="X48" s="169">
        <f>IFERROR(IF(VLOOKUP($A48,SC2_ITAJAI!$R:$X,7,FALSE)&gt;0,I48*VLOOKUP($A48,BASE_DADOS!$A:$O,12,0),0),0)</f>
        <v>0</v>
      </c>
      <c r="Y48" s="169">
        <f>IFERROR(IF(VLOOKUP($A48,SC2_ITAJAI!$R:$X,7,FALSE)&gt;0,J48*VLOOKUP($A48,BASE_DADOS!$A:$O,12,0),0),0)</f>
        <v>0</v>
      </c>
      <c r="Z48" s="169">
        <f>IFERROR(IF(VLOOKUP($A48,SC2_ITAJAI!$R:$X,7,FALSE)&gt;0,K48*VLOOKUP($A48,BASE_DADOS!$A:$O,12,0),0),0)</f>
        <v>0</v>
      </c>
      <c r="AA48" s="169">
        <f>IFERROR(IF(VLOOKUP($A48,SC2_ITAJAI!$R:$X,7,FALSE)&gt;0,L48*VLOOKUP($A48,BASE_DADOS!$A:$O,12,0),0),0)</f>
        <v>0</v>
      </c>
      <c r="AB48" s="169">
        <f>IFERROR(IF(VLOOKUP($A48,SC2_ITAJAI!$R:$X,7,FALSE)&gt;0,M48*VLOOKUP($A48,BASE_DADOS!$A:$O,12,0),0),0)</f>
        <v>0</v>
      </c>
      <c r="AC48" s="169">
        <f>IFERROR(IF(VLOOKUP($A48,SC2_ITAJAI!$R:$X,7,FALSE)&gt;0,N48*VLOOKUP($A48,BASE_DADOS!$A:$O,12,0),0),0)</f>
        <v>0</v>
      </c>
      <c r="AD48" s="169">
        <f>IFERROR(IF(VLOOKUP($A48,SC2_ITAJAI!$R:$X,7,FALSE)&gt;0,O48*VLOOKUP($A48,BASE_DADOS!$A:$O,12,0),0),0)</f>
        <v>0</v>
      </c>
      <c r="AE48" s="169">
        <f>IFERROR(IF(VLOOKUP($A48,SC2_ITAJAI!$R:$X,7,FALSE)&gt;0,P48*VLOOKUP($A48,BASE_DADOS!$A:$O,12,0),0),0)</f>
        <v>0</v>
      </c>
      <c r="AF48" s="169">
        <f>IFERROR(IF(VLOOKUP($A48,SC2_ITAJAI!$R:$X,7,FALSE)&gt;0,Q48*VLOOKUP($A48,BASE_DADOS!$A:$O,12,0),0),0)</f>
        <v>0</v>
      </c>
    </row>
    <row r="49" spans="1:32" ht="15.75" customHeight="1">
      <c r="A49" s="165" t="str">
        <f t="shared" si="1"/>
        <v>SC2_ITAJAIVER MAIS</v>
      </c>
      <c r="B49" s="3" t="s">
        <v>112</v>
      </c>
      <c r="C49" s="121" t="s">
        <v>113</v>
      </c>
      <c r="D49" s="117">
        <v>0.53200000000000003</v>
      </c>
      <c r="E49" s="117">
        <v>0.46800000000000003</v>
      </c>
      <c r="F49" s="117">
        <v>7.6999999999999999E-2</v>
      </c>
      <c r="G49" s="117">
        <v>0.13600000000000001</v>
      </c>
      <c r="H49" s="117">
        <v>0.153</v>
      </c>
      <c r="I49" s="117">
        <v>0.153</v>
      </c>
      <c r="J49" s="117">
        <v>0.22600000000000001</v>
      </c>
      <c r="K49" s="117">
        <v>0.25700000000000001</v>
      </c>
      <c r="L49" s="117">
        <v>0.36299999999999999</v>
      </c>
      <c r="M49" s="117">
        <v>0.35799999999999998</v>
      </c>
      <c r="N49" s="117">
        <v>0.27900000000000003</v>
      </c>
      <c r="O49" s="117">
        <v>0.26600000000000001</v>
      </c>
      <c r="P49" s="117">
        <v>0.35</v>
      </c>
      <c r="Q49" s="117">
        <v>0.38400000000000001</v>
      </c>
      <c r="S49" s="169">
        <f>IFERROR(IF(VLOOKUP($A49,SC2_ITAJAI!$R:$X,7,FALSE)&gt;0,D49*VLOOKUP($A49,BASE_DADOS!$A:$O,12,0),0),0)</f>
        <v>0</v>
      </c>
      <c r="T49" s="169">
        <f>IFERROR(IF(VLOOKUP($A49,SC2_ITAJAI!$R:$X,7,FALSE)&gt;0,E49*VLOOKUP($A49,BASE_DADOS!$A:$O,12,0),0),0)</f>
        <v>0</v>
      </c>
      <c r="U49" s="169">
        <f>IFERROR(IF(VLOOKUP($A49,SC2_ITAJAI!$R:$X,7,FALSE)&gt;0,F49*VLOOKUP($A49,BASE_DADOS!$A:$O,12,0),0),0)</f>
        <v>0</v>
      </c>
      <c r="V49" s="169">
        <f>IFERROR(IF(VLOOKUP($A49,SC2_ITAJAI!$R:$X,7,FALSE)&gt;0,G49*VLOOKUP($A49,BASE_DADOS!$A:$O,12,0),0),0)</f>
        <v>0</v>
      </c>
      <c r="W49" s="169">
        <f>IFERROR(IF(VLOOKUP($A49,SC2_ITAJAI!$R:$X,7,FALSE)&gt;0,H49*VLOOKUP($A49,BASE_DADOS!$A:$O,12,0),0),0)</f>
        <v>0</v>
      </c>
      <c r="X49" s="169">
        <f>IFERROR(IF(VLOOKUP($A49,SC2_ITAJAI!$R:$X,7,FALSE)&gt;0,I49*VLOOKUP($A49,BASE_DADOS!$A:$O,12,0),0),0)</f>
        <v>0</v>
      </c>
      <c r="Y49" s="169">
        <f>IFERROR(IF(VLOOKUP($A49,SC2_ITAJAI!$R:$X,7,FALSE)&gt;0,J49*VLOOKUP($A49,BASE_DADOS!$A:$O,12,0),0),0)</f>
        <v>0</v>
      </c>
      <c r="Z49" s="169">
        <f>IFERROR(IF(VLOOKUP($A49,SC2_ITAJAI!$R:$X,7,FALSE)&gt;0,K49*VLOOKUP($A49,BASE_DADOS!$A:$O,12,0),0),0)</f>
        <v>0</v>
      </c>
      <c r="AA49" s="169">
        <f>IFERROR(IF(VLOOKUP($A49,SC2_ITAJAI!$R:$X,7,FALSE)&gt;0,L49*VLOOKUP($A49,BASE_DADOS!$A:$O,12,0),0),0)</f>
        <v>0</v>
      </c>
      <c r="AB49" s="169">
        <f>IFERROR(IF(VLOOKUP($A49,SC2_ITAJAI!$R:$X,7,FALSE)&gt;0,M49*VLOOKUP($A49,BASE_DADOS!$A:$O,12,0),0),0)</f>
        <v>0</v>
      </c>
      <c r="AC49" s="169">
        <f>IFERROR(IF(VLOOKUP($A49,SC2_ITAJAI!$R:$X,7,FALSE)&gt;0,N49*VLOOKUP($A49,BASE_DADOS!$A:$O,12,0),0),0)</f>
        <v>0</v>
      </c>
      <c r="AD49" s="169">
        <f>IFERROR(IF(VLOOKUP($A49,SC2_ITAJAI!$R:$X,7,FALSE)&gt;0,O49*VLOOKUP($A49,BASE_DADOS!$A:$O,12,0),0),0)</f>
        <v>0</v>
      </c>
      <c r="AE49" s="169">
        <f>IFERROR(IF(VLOOKUP($A49,SC2_ITAJAI!$R:$X,7,FALSE)&gt;0,P49*VLOOKUP($A49,BASE_DADOS!$A:$O,12,0),0),0)</f>
        <v>0</v>
      </c>
      <c r="AF49" s="169">
        <f>IFERROR(IF(VLOOKUP($A49,SC2_ITAJAI!$R:$X,7,FALSE)&gt;0,Q49*VLOOKUP($A49,BASE_DADOS!$A:$O,12,0),0),0)</f>
        <v>0</v>
      </c>
    </row>
    <row r="50" spans="1:32" ht="15.75" customHeight="1">
      <c r="A50" s="165" t="str">
        <f t="shared" si="1"/>
        <v>SC2_ITAJAIA HORA DA VENENOSA</v>
      </c>
      <c r="B50" s="3" t="s">
        <v>112</v>
      </c>
      <c r="C50" s="121" t="s">
        <v>54</v>
      </c>
      <c r="D50" s="117">
        <v>0.71199999999999997</v>
      </c>
      <c r="E50" s="117">
        <v>0.28799999999999998</v>
      </c>
      <c r="F50" s="117">
        <v>0</v>
      </c>
      <c r="G50" s="117">
        <v>0.158</v>
      </c>
      <c r="H50" s="117">
        <v>0.25</v>
      </c>
      <c r="I50" s="117">
        <v>0.20100000000000001</v>
      </c>
      <c r="J50" s="117">
        <v>0.16700000000000001</v>
      </c>
      <c r="K50" s="117">
        <v>0.223</v>
      </c>
      <c r="L50" s="117">
        <v>0.185</v>
      </c>
      <c r="M50" s="117">
        <v>0.37</v>
      </c>
      <c r="N50" s="117">
        <v>0.44600000000000001</v>
      </c>
      <c r="O50" s="117">
        <v>0.308</v>
      </c>
      <c r="P50" s="117">
        <v>0.308</v>
      </c>
      <c r="Q50" s="117">
        <v>0.38500000000000001</v>
      </c>
      <c r="S50" s="169">
        <f>IFERROR(IF(VLOOKUP($A50,SC2_ITAJAI!$R:$X,7,FALSE)&gt;0,D50*VLOOKUP($A50,BASE_DADOS!$A:$O,12,0),0),0)</f>
        <v>0</v>
      </c>
      <c r="T50" s="169">
        <f>IFERROR(IF(VLOOKUP($A50,SC2_ITAJAI!$R:$X,7,FALSE)&gt;0,E50*VLOOKUP($A50,BASE_DADOS!$A:$O,12,0),0),0)</f>
        <v>0</v>
      </c>
      <c r="U50" s="169">
        <f>IFERROR(IF(VLOOKUP($A50,SC2_ITAJAI!$R:$X,7,FALSE)&gt;0,F50*VLOOKUP($A50,BASE_DADOS!$A:$O,12,0),0),0)</f>
        <v>0</v>
      </c>
      <c r="V50" s="169">
        <f>IFERROR(IF(VLOOKUP($A50,SC2_ITAJAI!$R:$X,7,FALSE)&gt;0,G50*VLOOKUP($A50,BASE_DADOS!$A:$O,12,0),0),0)</f>
        <v>0</v>
      </c>
      <c r="W50" s="169">
        <f>IFERROR(IF(VLOOKUP($A50,SC2_ITAJAI!$R:$X,7,FALSE)&gt;0,H50*VLOOKUP($A50,BASE_DADOS!$A:$O,12,0),0),0)</f>
        <v>0</v>
      </c>
      <c r="X50" s="169">
        <f>IFERROR(IF(VLOOKUP($A50,SC2_ITAJAI!$R:$X,7,FALSE)&gt;0,I50*VLOOKUP($A50,BASE_DADOS!$A:$O,12,0),0),0)</f>
        <v>0</v>
      </c>
      <c r="Y50" s="169">
        <f>IFERROR(IF(VLOOKUP($A50,SC2_ITAJAI!$R:$X,7,FALSE)&gt;0,J50*VLOOKUP($A50,BASE_DADOS!$A:$O,12,0),0),0)</f>
        <v>0</v>
      </c>
      <c r="Z50" s="169">
        <f>IFERROR(IF(VLOOKUP($A50,SC2_ITAJAI!$R:$X,7,FALSE)&gt;0,K50*VLOOKUP($A50,BASE_DADOS!$A:$O,12,0),0),0)</f>
        <v>0</v>
      </c>
      <c r="AA50" s="169">
        <f>IFERROR(IF(VLOOKUP($A50,SC2_ITAJAI!$R:$X,7,FALSE)&gt;0,L50*VLOOKUP($A50,BASE_DADOS!$A:$O,12,0),0),0)</f>
        <v>0</v>
      </c>
      <c r="AB50" s="169">
        <f>IFERROR(IF(VLOOKUP($A50,SC2_ITAJAI!$R:$X,7,FALSE)&gt;0,M50*VLOOKUP($A50,BASE_DADOS!$A:$O,12,0),0),0)</f>
        <v>0</v>
      </c>
      <c r="AC50" s="169">
        <f>IFERROR(IF(VLOOKUP($A50,SC2_ITAJAI!$R:$X,7,FALSE)&gt;0,N50*VLOOKUP($A50,BASE_DADOS!$A:$O,12,0),0),0)</f>
        <v>0</v>
      </c>
      <c r="AD50" s="169">
        <f>IFERROR(IF(VLOOKUP($A50,SC2_ITAJAI!$R:$X,7,FALSE)&gt;0,O50*VLOOKUP($A50,BASE_DADOS!$A:$O,12,0),0),0)</f>
        <v>0</v>
      </c>
      <c r="AE50" s="169">
        <f>IFERROR(IF(VLOOKUP($A50,SC2_ITAJAI!$R:$X,7,FALSE)&gt;0,P50*VLOOKUP($A50,BASE_DADOS!$A:$O,12,0),0),0)</f>
        <v>0</v>
      </c>
      <c r="AF50" s="169">
        <f>IFERROR(IF(VLOOKUP($A50,SC2_ITAJAI!$R:$X,7,FALSE)&gt;0,Q50*VLOOKUP($A50,BASE_DADOS!$A:$O,12,0),0),0)</f>
        <v>0</v>
      </c>
    </row>
    <row r="51" spans="1:32" ht="15.75" customHeight="1">
      <c r="A51" s="165" t="str">
        <f t="shared" si="1"/>
        <v>SC2_ITAJAINOVELA DA TARDE 1</v>
      </c>
      <c r="B51" s="3" t="s">
        <v>112</v>
      </c>
      <c r="C51" s="121" t="s">
        <v>56</v>
      </c>
      <c r="D51" s="117">
        <v>0.56000000000000005</v>
      </c>
      <c r="E51" s="117">
        <v>0.44</v>
      </c>
      <c r="F51" s="117">
        <v>5.7000000000000002E-2</v>
      </c>
      <c r="G51" s="117">
        <v>0.14899999999999999</v>
      </c>
      <c r="H51" s="117">
        <v>0.249</v>
      </c>
      <c r="I51" s="117">
        <v>0.17100000000000001</v>
      </c>
      <c r="J51" s="117">
        <v>0.22600000000000001</v>
      </c>
      <c r="K51" s="117">
        <v>0.14799999999999999</v>
      </c>
      <c r="L51" s="117">
        <v>0.22700000000000001</v>
      </c>
      <c r="M51" s="117">
        <v>0.36499999999999999</v>
      </c>
      <c r="N51" s="117">
        <v>0.40799999999999997</v>
      </c>
      <c r="O51" s="117">
        <v>0.23499999999999999</v>
      </c>
      <c r="P51" s="117">
        <v>0.40799999999999997</v>
      </c>
      <c r="Q51" s="117">
        <v>0.35699999999999998</v>
      </c>
      <c r="S51" s="169">
        <f>IFERROR(IF(VLOOKUP($A51,SC2_ITAJAI!$R:$X,7,FALSE)&gt;0,D51*VLOOKUP($A51,BASE_DADOS!$A:$O,12,0),0),0)</f>
        <v>0</v>
      </c>
      <c r="T51" s="169">
        <f>IFERROR(IF(VLOOKUP($A51,SC2_ITAJAI!$R:$X,7,FALSE)&gt;0,E51*VLOOKUP($A51,BASE_DADOS!$A:$O,12,0),0),0)</f>
        <v>0</v>
      </c>
      <c r="U51" s="169">
        <f>IFERROR(IF(VLOOKUP($A51,SC2_ITAJAI!$R:$X,7,FALSE)&gt;0,F51*VLOOKUP($A51,BASE_DADOS!$A:$O,12,0),0),0)</f>
        <v>0</v>
      </c>
      <c r="V51" s="169">
        <f>IFERROR(IF(VLOOKUP($A51,SC2_ITAJAI!$R:$X,7,FALSE)&gt;0,G51*VLOOKUP($A51,BASE_DADOS!$A:$O,12,0),0),0)</f>
        <v>0</v>
      </c>
      <c r="W51" s="169">
        <f>IFERROR(IF(VLOOKUP($A51,SC2_ITAJAI!$R:$X,7,FALSE)&gt;0,H51*VLOOKUP($A51,BASE_DADOS!$A:$O,12,0),0),0)</f>
        <v>0</v>
      </c>
      <c r="X51" s="169">
        <f>IFERROR(IF(VLOOKUP($A51,SC2_ITAJAI!$R:$X,7,FALSE)&gt;0,I51*VLOOKUP($A51,BASE_DADOS!$A:$O,12,0),0),0)</f>
        <v>0</v>
      </c>
      <c r="Y51" s="169">
        <f>IFERROR(IF(VLOOKUP($A51,SC2_ITAJAI!$R:$X,7,FALSE)&gt;0,J51*VLOOKUP($A51,BASE_DADOS!$A:$O,12,0),0),0)</f>
        <v>0</v>
      </c>
      <c r="Z51" s="169">
        <f>IFERROR(IF(VLOOKUP($A51,SC2_ITAJAI!$R:$X,7,FALSE)&gt;0,K51*VLOOKUP($A51,BASE_DADOS!$A:$O,12,0),0),0)</f>
        <v>0</v>
      </c>
      <c r="AA51" s="169">
        <f>IFERROR(IF(VLOOKUP($A51,SC2_ITAJAI!$R:$X,7,FALSE)&gt;0,L51*VLOOKUP($A51,BASE_DADOS!$A:$O,12,0),0),0)</f>
        <v>0</v>
      </c>
      <c r="AB51" s="169">
        <f>IFERROR(IF(VLOOKUP($A51,SC2_ITAJAI!$R:$X,7,FALSE)&gt;0,M51*VLOOKUP($A51,BASE_DADOS!$A:$O,12,0),0),0)</f>
        <v>0</v>
      </c>
      <c r="AC51" s="169">
        <f>IFERROR(IF(VLOOKUP($A51,SC2_ITAJAI!$R:$X,7,FALSE)&gt;0,N51*VLOOKUP($A51,BASE_DADOS!$A:$O,12,0),0),0)</f>
        <v>0</v>
      </c>
      <c r="AD51" s="169">
        <f>IFERROR(IF(VLOOKUP($A51,SC2_ITAJAI!$R:$X,7,FALSE)&gt;0,O51*VLOOKUP($A51,BASE_DADOS!$A:$O,12,0),0),0)</f>
        <v>0</v>
      </c>
      <c r="AE51" s="169">
        <f>IFERROR(IF(VLOOKUP($A51,SC2_ITAJAI!$R:$X,7,FALSE)&gt;0,P51*VLOOKUP($A51,BASE_DADOS!$A:$O,12,0),0),0)</f>
        <v>0</v>
      </c>
      <c r="AF51" s="169">
        <f>IFERROR(IF(VLOOKUP($A51,SC2_ITAJAI!$R:$X,7,FALSE)&gt;0,Q51*VLOOKUP($A51,BASE_DADOS!$A:$O,12,0),0),0)</f>
        <v>0</v>
      </c>
    </row>
    <row r="52" spans="1:32" ht="15.75" customHeight="1">
      <c r="A52" s="165" t="str">
        <f t="shared" si="1"/>
        <v>SC2_ITAJAICIDADE ALERTA NACIONAL</v>
      </c>
      <c r="B52" s="3" t="s">
        <v>112</v>
      </c>
      <c r="C52" s="121" t="s">
        <v>58</v>
      </c>
      <c r="D52" s="117">
        <v>0.42499999999999999</v>
      </c>
      <c r="E52" s="117">
        <v>0.57499999999999996</v>
      </c>
      <c r="F52" s="117">
        <v>0.108</v>
      </c>
      <c r="G52" s="117">
        <v>0.14000000000000001</v>
      </c>
      <c r="H52" s="117">
        <v>0.249</v>
      </c>
      <c r="I52" s="117">
        <v>0.14299999999999999</v>
      </c>
      <c r="J52" s="117">
        <v>0.27800000000000002</v>
      </c>
      <c r="K52" s="117">
        <v>8.2000000000000003E-2</v>
      </c>
      <c r="L52" s="117">
        <v>0.26500000000000001</v>
      </c>
      <c r="M52" s="117">
        <v>0.36099999999999999</v>
      </c>
      <c r="N52" s="117">
        <v>0.374</v>
      </c>
      <c r="O52" s="117">
        <v>0.17</v>
      </c>
      <c r="P52" s="117">
        <v>0.498</v>
      </c>
      <c r="Q52" s="117">
        <v>0.33200000000000002</v>
      </c>
      <c r="S52" s="169">
        <f>IFERROR(IF(VLOOKUP($A52,SC2_ITAJAI!$R:$X,7,FALSE)&gt;0,D52*VLOOKUP($A52,BASE_DADOS!$A:$O,12,0),0),0)</f>
        <v>0</v>
      </c>
      <c r="T52" s="169">
        <f>IFERROR(IF(VLOOKUP($A52,SC2_ITAJAI!$R:$X,7,FALSE)&gt;0,E52*VLOOKUP($A52,BASE_DADOS!$A:$O,12,0),0),0)</f>
        <v>0</v>
      </c>
      <c r="U52" s="169">
        <f>IFERROR(IF(VLOOKUP($A52,SC2_ITAJAI!$R:$X,7,FALSE)&gt;0,F52*VLOOKUP($A52,BASE_DADOS!$A:$O,12,0),0),0)</f>
        <v>0</v>
      </c>
      <c r="V52" s="169">
        <f>IFERROR(IF(VLOOKUP($A52,SC2_ITAJAI!$R:$X,7,FALSE)&gt;0,G52*VLOOKUP($A52,BASE_DADOS!$A:$O,12,0),0),0)</f>
        <v>0</v>
      </c>
      <c r="W52" s="169">
        <f>IFERROR(IF(VLOOKUP($A52,SC2_ITAJAI!$R:$X,7,FALSE)&gt;0,H52*VLOOKUP($A52,BASE_DADOS!$A:$O,12,0),0),0)</f>
        <v>0</v>
      </c>
      <c r="X52" s="169">
        <f>IFERROR(IF(VLOOKUP($A52,SC2_ITAJAI!$R:$X,7,FALSE)&gt;0,I52*VLOOKUP($A52,BASE_DADOS!$A:$O,12,0),0),0)</f>
        <v>0</v>
      </c>
      <c r="Y52" s="169">
        <f>IFERROR(IF(VLOOKUP($A52,SC2_ITAJAI!$R:$X,7,FALSE)&gt;0,J52*VLOOKUP($A52,BASE_DADOS!$A:$O,12,0),0),0)</f>
        <v>0</v>
      </c>
      <c r="Z52" s="169">
        <f>IFERROR(IF(VLOOKUP($A52,SC2_ITAJAI!$R:$X,7,FALSE)&gt;0,K52*VLOOKUP($A52,BASE_DADOS!$A:$O,12,0),0),0)</f>
        <v>0</v>
      </c>
      <c r="AA52" s="169">
        <f>IFERROR(IF(VLOOKUP($A52,SC2_ITAJAI!$R:$X,7,FALSE)&gt;0,L52*VLOOKUP($A52,BASE_DADOS!$A:$O,12,0),0),0)</f>
        <v>0</v>
      </c>
      <c r="AB52" s="169">
        <f>IFERROR(IF(VLOOKUP($A52,SC2_ITAJAI!$R:$X,7,FALSE)&gt;0,M52*VLOOKUP($A52,BASE_DADOS!$A:$O,12,0),0),0)</f>
        <v>0</v>
      </c>
      <c r="AC52" s="169">
        <f>IFERROR(IF(VLOOKUP($A52,SC2_ITAJAI!$R:$X,7,FALSE)&gt;0,N52*VLOOKUP($A52,BASE_DADOS!$A:$O,12,0),0),0)</f>
        <v>0</v>
      </c>
      <c r="AD52" s="169">
        <f>IFERROR(IF(VLOOKUP($A52,SC2_ITAJAI!$R:$X,7,FALSE)&gt;0,O52*VLOOKUP($A52,BASE_DADOS!$A:$O,12,0),0),0)</f>
        <v>0</v>
      </c>
      <c r="AE52" s="169">
        <f>IFERROR(IF(VLOOKUP($A52,SC2_ITAJAI!$R:$X,7,FALSE)&gt;0,P52*VLOOKUP($A52,BASE_DADOS!$A:$O,12,0),0),0)</f>
        <v>0</v>
      </c>
      <c r="AF52" s="169">
        <f>IFERROR(IF(VLOOKUP($A52,SC2_ITAJAI!$R:$X,7,FALSE)&gt;0,Q52*VLOOKUP($A52,BASE_DADOS!$A:$O,12,0),0),0)</f>
        <v>0</v>
      </c>
    </row>
    <row r="53" spans="1:32" ht="15.75" customHeight="1">
      <c r="A53" s="165" t="str">
        <f t="shared" si="1"/>
        <v>SC2_ITAJAICIDADE ALERTA SC</v>
      </c>
      <c r="B53" s="3" t="s">
        <v>112</v>
      </c>
      <c r="C53" s="121" t="s">
        <v>60</v>
      </c>
      <c r="D53" s="117">
        <v>0.55700000000000005</v>
      </c>
      <c r="E53" s="117">
        <v>0.443</v>
      </c>
      <c r="F53" s="117">
        <v>5.0999999999999997E-2</v>
      </c>
      <c r="G53" s="117">
        <v>0.17599999999999999</v>
      </c>
      <c r="H53" s="117">
        <v>0.19900000000000001</v>
      </c>
      <c r="I53" s="117">
        <v>7.3999999999999996E-2</v>
      </c>
      <c r="J53" s="117">
        <v>0.307</v>
      </c>
      <c r="K53" s="117">
        <v>0.193</v>
      </c>
      <c r="L53" s="117">
        <v>0.34499999999999997</v>
      </c>
      <c r="M53" s="117">
        <v>0.44400000000000001</v>
      </c>
      <c r="N53" s="117">
        <v>0.21</v>
      </c>
      <c r="O53" s="117">
        <v>0.47099999999999997</v>
      </c>
      <c r="P53" s="117">
        <v>0.40899999999999997</v>
      </c>
      <c r="Q53" s="117">
        <v>0.12</v>
      </c>
      <c r="S53" s="169">
        <f>IFERROR(IF(VLOOKUP($A53,SC2_ITAJAI!$R:$X,7,FALSE)&gt;0,D53*VLOOKUP($A53,BASE_DADOS!$A:$O,12,0),0),0)</f>
        <v>0</v>
      </c>
      <c r="T53" s="169">
        <f>IFERROR(IF(VLOOKUP($A53,SC2_ITAJAI!$R:$X,7,FALSE)&gt;0,E53*VLOOKUP($A53,BASE_DADOS!$A:$O,12,0),0),0)</f>
        <v>0</v>
      </c>
      <c r="U53" s="169">
        <f>IFERROR(IF(VLOOKUP($A53,SC2_ITAJAI!$R:$X,7,FALSE)&gt;0,F53*VLOOKUP($A53,BASE_DADOS!$A:$O,12,0),0),0)</f>
        <v>0</v>
      </c>
      <c r="V53" s="169">
        <f>IFERROR(IF(VLOOKUP($A53,SC2_ITAJAI!$R:$X,7,FALSE)&gt;0,G53*VLOOKUP($A53,BASE_DADOS!$A:$O,12,0),0),0)</f>
        <v>0</v>
      </c>
      <c r="W53" s="169">
        <f>IFERROR(IF(VLOOKUP($A53,SC2_ITAJAI!$R:$X,7,FALSE)&gt;0,H53*VLOOKUP($A53,BASE_DADOS!$A:$O,12,0),0),0)</f>
        <v>0</v>
      </c>
      <c r="X53" s="169">
        <f>IFERROR(IF(VLOOKUP($A53,SC2_ITAJAI!$R:$X,7,FALSE)&gt;0,I53*VLOOKUP($A53,BASE_DADOS!$A:$O,12,0),0),0)</f>
        <v>0</v>
      </c>
      <c r="Y53" s="169">
        <f>IFERROR(IF(VLOOKUP($A53,SC2_ITAJAI!$R:$X,7,FALSE)&gt;0,J53*VLOOKUP($A53,BASE_DADOS!$A:$O,12,0),0),0)</f>
        <v>0</v>
      </c>
      <c r="Z53" s="169">
        <f>IFERROR(IF(VLOOKUP($A53,SC2_ITAJAI!$R:$X,7,FALSE)&gt;0,K53*VLOOKUP($A53,BASE_DADOS!$A:$O,12,0),0),0)</f>
        <v>0</v>
      </c>
      <c r="AA53" s="169">
        <f>IFERROR(IF(VLOOKUP($A53,SC2_ITAJAI!$R:$X,7,FALSE)&gt;0,L53*VLOOKUP($A53,BASE_DADOS!$A:$O,12,0),0),0)</f>
        <v>0</v>
      </c>
      <c r="AB53" s="169">
        <f>IFERROR(IF(VLOOKUP($A53,SC2_ITAJAI!$R:$X,7,FALSE)&gt;0,M53*VLOOKUP($A53,BASE_DADOS!$A:$O,12,0),0),0)</f>
        <v>0</v>
      </c>
      <c r="AC53" s="169">
        <f>IFERROR(IF(VLOOKUP($A53,SC2_ITAJAI!$R:$X,7,FALSE)&gt;0,N53*VLOOKUP($A53,BASE_DADOS!$A:$O,12,0),0),0)</f>
        <v>0</v>
      </c>
      <c r="AD53" s="169">
        <f>IFERROR(IF(VLOOKUP($A53,SC2_ITAJAI!$R:$X,7,FALSE)&gt;0,O53*VLOOKUP($A53,BASE_DADOS!$A:$O,12,0),0),0)</f>
        <v>0</v>
      </c>
      <c r="AE53" s="169">
        <f>IFERROR(IF(VLOOKUP($A53,SC2_ITAJAI!$R:$X,7,FALSE)&gt;0,P53*VLOOKUP($A53,BASE_DADOS!$A:$O,12,0),0),0)</f>
        <v>0</v>
      </c>
      <c r="AF53" s="169">
        <f>IFERROR(IF(VLOOKUP($A53,SC2_ITAJAI!$R:$X,7,FALSE)&gt;0,Q53*VLOOKUP($A53,BASE_DADOS!$A:$O,12,0),0),0)</f>
        <v>0</v>
      </c>
    </row>
    <row r="54" spans="1:32" ht="15.75" customHeight="1">
      <c r="A54" s="165" t="str">
        <f t="shared" si="1"/>
        <v>SC2_ITAJAIND NOTÍCIAS</v>
      </c>
      <c r="B54" s="3" t="s">
        <v>112</v>
      </c>
      <c r="C54" s="121" t="s">
        <v>62</v>
      </c>
      <c r="D54" s="117">
        <v>0.48</v>
      </c>
      <c r="E54" s="117">
        <v>0.52</v>
      </c>
      <c r="F54" s="117">
        <v>9.8000000000000004E-2</v>
      </c>
      <c r="G54" s="117">
        <v>0.15</v>
      </c>
      <c r="H54" s="117">
        <v>0.182</v>
      </c>
      <c r="I54" s="117">
        <v>0.193</v>
      </c>
      <c r="J54" s="117">
        <v>0.19900000000000001</v>
      </c>
      <c r="K54" s="117">
        <v>0.17799999999999999</v>
      </c>
      <c r="L54" s="117">
        <v>0.158</v>
      </c>
      <c r="M54" s="117">
        <v>0.57599999999999996</v>
      </c>
      <c r="N54" s="117">
        <v>0.26600000000000001</v>
      </c>
      <c r="O54" s="117">
        <v>0.23300000000000001</v>
      </c>
      <c r="P54" s="117">
        <v>0.438</v>
      </c>
      <c r="Q54" s="117">
        <v>0.32900000000000001</v>
      </c>
      <c r="S54" s="169">
        <f>IFERROR(IF(VLOOKUP($A54,SC2_ITAJAI!$R:$X,7,FALSE)&gt;0,D54*VLOOKUP($A54,BASE_DADOS!$A:$O,12,0),0),0)</f>
        <v>0</v>
      </c>
      <c r="T54" s="169">
        <f>IFERROR(IF(VLOOKUP($A54,SC2_ITAJAI!$R:$X,7,FALSE)&gt;0,E54*VLOOKUP($A54,BASE_DADOS!$A:$O,12,0),0),0)</f>
        <v>0</v>
      </c>
      <c r="U54" s="169">
        <f>IFERROR(IF(VLOOKUP($A54,SC2_ITAJAI!$R:$X,7,FALSE)&gt;0,F54*VLOOKUP($A54,BASE_DADOS!$A:$O,12,0),0),0)</f>
        <v>0</v>
      </c>
      <c r="V54" s="169">
        <f>IFERROR(IF(VLOOKUP($A54,SC2_ITAJAI!$R:$X,7,FALSE)&gt;0,G54*VLOOKUP($A54,BASE_DADOS!$A:$O,12,0),0),0)</f>
        <v>0</v>
      </c>
      <c r="W54" s="169">
        <f>IFERROR(IF(VLOOKUP($A54,SC2_ITAJAI!$R:$X,7,FALSE)&gt;0,H54*VLOOKUP($A54,BASE_DADOS!$A:$O,12,0),0),0)</f>
        <v>0</v>
      </c>
      <c r="X54" s="169">
        <f>IFERROR(IF(VLOOKUP($A54,SC2_ITAJAI!$R:$X,7,FALSE)&gt;0,I54*VLOOKUP($A54,BASE_DADOS!$A:$O,12,0),0),0)</f>
        <v>0</v>
      </c>
      <c r="Y54" s="169">
        <f>IFERROR(IF(VLOOKUP($A54,SC2_ITAJAI!$R:$X,7,FALSE)&gt;0,J54*VLOOKUP($A54,BASE_DADOS!$A:$O,12,0),0),0)</f>
        <v>0</v>
      </c>
      <c r="Z54" s="169">
        <f>IFERROR(IF(VLOOKUP($A54,SC2_ITAJAI!$R:$X,7,FALSE)&gt;0,K54*VLOOKUP($A54,BASE_DADOS!$A:$O,12,0),0),0)</f>
        <v>0</v>
      </c>
      <c r="AA54" s="169">
        <f>IFERROR(IF(VLOOKUP($A54,SC2_ITAJAI!$R:$X,7,FALSE)&gt;0,L54*VLOOKUP($A54,BASE_DADOS!$A:$O,12,0),0),0)</f>
        <v>0</v>
      </c>
      <c r="AB54" s="169">
        <f>IFERROR(IF(VLOOKUP($A54,SC2_ITAJAI!$R:$X,7,FALSE)&gt;0,M54*VLOOKUP($A54,BASE_DADOS!$A:$O,12,0),0),0)</f>
        <v>0</v>
      </c>
      <c r="AC54" s="169">
        <f>IFERROR(IF(VLOOKUP($A54,SC2_ITAJAI!$R:$X,7,FALSE)&gt;0,N54*VLOOKUP($A54,BASE_DADOS!$A:$O,12,0),0),0)</f>
        <v>0</v>
      </c>
      <c r="AD54" s="169">
        <f>IFERROR(IF(VLOOKUP($A54,SC2_ITAJAI!$R:$X,7,FALSE)&gt;0,O54*VLOOKUP($A54,BASE_DADOS!$A:$O,12,0),0),0)</f>
        <v>0</v>
      </c>
      <c r="AE54" s="169">
        <f>IFERROR(IF(VLOOKUP($A54,SC2_ITAJAI!$R:$X,7,FALSE)&gt;0,P54*VLOOKUP($A54,BASE_DADOS!$A:$O,12,0),0),0)</f>
        <v>0</v>
      </c>
      <c r="AF54" s="169">
        <f>IFERROR(IF(VLOOKUP($A54,SC2_ITAJAI!$R:$X,7,FALSE)&gt;0,Q54*VLOOKUP($A54,BASE_DADOS!$A:$O,12,0),0),0)</f>
        <v>0</v>
      </c>
    </row>
    <row r="55" spans="1:32" ht="15.75" customHeight="1">
      <c r="A55" s="165" t="str">
        <f t="shared" si="1"/>
        <v>SC2_ITAJAIJORNAL DA RECORD</v>
      </c>
      <c r="B55" s="3" t="s">
        <v>112</v>
      </c>
      <c r="C55" s="121" t="s">
        <v>64</v>
      </c>
      <c r="D55" s="117">
        <v>0.44</v>
      </c>
      <c r="E55" s="117">
        <v>0.56000000000000005</v>
      </c>
      <c r="F55" s="117">
        <v>0.115</v>
      </c>
      <c r="G55" s="117">
        <v>0.17599999999999999</v>
      </c>
      <c r="H55" s="117">
        <v>0.18099999999999999</v>
      </c>
      <c r="I55" s="117">
        <v>0.221</v>
      </c>
      <c r="J55" s="117">
        <v>0.14799999999999999</v>
      </c>
      <c r="K55" s="117">
        <v>0.159</v>
      </c>
      <c r="L55" s="117">
        <v>0.106</v>
      </c>
      <c r="M55" s="117">
        <v>0.57199999999999995</v>
      </c>
      <c r="N55" s="117">
        <v>0.32100000000000001</v>
      </c>
      <c r="O55" s="117">
        <v>0.28100000000000003</v>
      </c>
      <c r="P55" s="117">
        <v>0.38800000000000001</v>
      </c>
      <c r="Q55" s="117">
        <v>0.33100000000000002</v>
      </c>
      <c r="S55" s="169">
        <f>IFERROR(IF(VLOOKUP($A55,SC2_ITAJAI!$R:$X,7,FALSE)&gt;0,D55*VLOOKUP($A55,BASE_DADOS!$A:$O,12,0),0),0)</f>
        <v>0</v>
      </c>
      <c r="T55" s="169">
        <f>IFERROR(IF(VLOOKUP($A55,SC2_ITAJAI!$R:$X,7,FALSE)&gt;0,E55*VLOOKUP($A55,BASE_DADOS!$A:$O,12,0),0),0)</f>
        <v>0</v>
      </c>
      <c r="U55" s="169">
        <f>IFERROR(IF(VLOOKUP($A55,SC2_ITAJAI!$R:$X,7,FALSE)&gt;0,F55*VLOOKUP($A55,BASE_DADOS!$A:$O,12,0),0),0)</f>
        <v>0</v>
      </c>
      <c r="V55" s="169">
        <f>IFERROR(IF(VLOOKUP($A55,SC2_ITAJAI!$R:$X,7,FALSE)&gt;0,G55*VLOOKUP($A55,BASE_DADOS!$A:$O,12,0),0),0)</f>
        <v>0</v>
      </c>
      <c r="W55" s="169">
        <f>IFERROR(IF(VLOOKUP($A55,SC2_ITAJAI!$R:$X,7,FALSE)&gt;0,H55*VLOOKUP($A55,BASE_DADOS!$A:$O,12,0),0),0)</f>
        <v>0</v>
      </c>
      <c r="X55" s="169">
        <f>IFERROR(IF(VLOOKUP($A55,SC2_ITAJAI!$R:$X,7,FALSE)&gt;0,I55*VLOOKUP($A55,BASE_DADOS!$A:$O,12,0),0),0)</f>
        <v>0</v>
      </c>
      <c r="Y55" s="169">
        <f>IFERROR(IF(VLOOKUP($A55,SC2_ITAJAI!$R:$X,7,FALSE)&gt;0,J55*VLOOKUP($A55,BASE_DADOS!$A:$O,12,0),0),0)</f>
        <v>0</v>
      </c>
      <c r="Z55" s="169">
        <f>IFERROR(IF(VLOOKUP($A55,SC2_ITAJAI!$R:$X,7,FALSE)&gt;0,K55*VLOOKUP($A55,BASE_DADOS!$A:$O,12,0),0),0)</f>
        <v>0</v>
      </c>
      <c r="AA55" s="169">
        <f>IFERROR(IF(VLOOKUP($A55,SC2_ITAJAI!$R:$X,7,FALSE)&gt;0,L55*VLOOKUP($A55,BASE_DADOS!$A:$O,12,0),0),0)</f>
        <v>0</v>
      </c>
      <c r="AB55" s="169">
        <f>IFERROR(IF(VLOOKUP($A55,SC2_ITAJAI!$R:$X,7,FALSE)&gt;0,M55*VLOOKUP($A55,BASE_DADOS!$A:$O,12,0),0),0)</f>
        <v>0</v>
      </c>
      <c r="AC55" s="169">
        <f>IFERROR(IF(VLOOKUP($A55,SC2_ITAJAI!$R:$X,7,FALSE)&gt;0,N55*VLOOKUP($A55,BASE_DADOS!$A:$O,12,0),0),0)</f>
        <v>0</v>
      </c>
      <c r="AD55" s="169">
        <f>IFERROR(IF(VLOOKUP($A55,SC2_ITAJAI!$R:$X,7,FALSE)&gt;0,O55*VLOOKUP($A55,BASE_DADOS!$A:$O,12,0),0),0)</f>
        <v>0</v>
      </c>
      <c r="AE55" s="169">
        <f>IFERROR(IF(VLOOKUP($A55,SC2_ITAJAI!$R:$X,7,FALSE)&gt;0,P55*VLOOKUP($A55,BASE_DADOS!$A:$O,12,0),0),0)</f>
        <v>0</v>
      </c>
      <c r="AF55" s="169">
        <f>IFERROR(IF(VLOOKUP($A55,SC2_ITAJAI!$R:$X,7,FALSE)&gt;0,Q55*VLOOKUP($A55,BASE_DADOS!$A:$O,12,0),0),0)</f>
        <v>0</v>
      </c>
    </row>
    <row r="56" spans="1:32" ht="15.75" customHeight="1">
      <c r="A56" s="165" t="str">
        <f t="shared" si="1"/>
        <v>SC2_ITAJAINOVELA 3</v>
      </c>
      <c r="B56" s="3" t="s">
        <v>112</v>
      </c>
      <c r="C56" s="121" t="s">
        <v>66</v>
      </c>
      <c r="D56" s="117">
        <v>0.52800000000000002</v>
      </c>
      <c r="E56" s="117">
        <v>0.47199999999999998</v>
      </c>
      <c r="F56" s="117">
        <v>0.17199999999999999</v>
      </c>
      <c r="G56" s="117">
        <v>0.33700000000000002</v>
      </c>
      <c r="H56" s="117">
        <v>0.13100000000000001</v>
      </c>
      <c r="I56" s="117">
        <v>9.9000000000000005E-2</v>
      </c>
      <c r="J56" s="117">
        <v>0.17699999999999999</v>
      </c>
      <c r="K56" s="117">
        <v>8.3000000000000004E-2</v>
      </c>
      <c r="L56" s="117">
        <v>0.28899999999999998</v>
      </c>
      <c r="M56" s="117">
        <v>0.52600000000000002</v>
      </c>
      <c r="N56" s="117">
        <v>0.184</v>
      </c>
      <c r="O56" s="117">
        <v>0.309</v>
      </c>
      <c r="P56" s="117">
        <v>0.28599999999999998</v>
      </c>
      <c r="Q56" s="117">
        <v>0.40500000000000003</v>
      </c>
      <c r="S56" s="169">
        <f>IFERROR(IF(VLOOKUP($A56,SC2_ITAJAI!$R:$X,7,FALSE)&gt;0,D56*VLOOKUP($A56,BASE_DADOS!$A:$O,12,0),0),0)</f>
        <v>0</v>
      </c>
      <c r="T56" s="169">
        <f>IFERROR(IF(VLOOKUP($A56,SC2_ITAJAI!$R:$X,7,FALSE)&gt;0,E56*VLOOKUP($A56,BASE_DADOS!$A:$O,12,0),0),0)</f>
        <v>0</v>
      </c>
      <c r="U56" s="169">
        <f>IFERROR(IF(VLOOKUP($A56,SC2_ITAJAI!$R:$X,7,FALSE)&gt;0,F56*VLOOKUP($A56,BASE_DADOS!$A:$O,12,0),0),0)</f>
        <v>0</v>
      </c>
      <c r="V56" s="169">
        <f>IFERROR(IF(VLOOKUP($A56,SC2_ITAJAI!$R:$X,7,FALSE)&gt;0,G56*VLOOKUP($A56,BASE_DADOS!$A:$O,12,0),0),0)</f>
        <v>0</v>
      </c>
      <c r="W56" s="169">
        <f>IFERROR(IF(VLOOKUP($A56,SC2_ITAJAI!$R:$X,7,FALSE)&gt;0,H56*VLOOKUP($A56,BASE_DADOS!$A:$O,12,0),0),0)</f>
        <v>0</v>
      </c>
      <c r="X56" s="169">
        <f>IFERROR(IF(VLOOKUP($A56,SC2_ITAJAI!$R:$X,7,FALSE)&gt;0,I56*VLOOKUP($A56,BASE_DADOS!$A:$O,12,0),0),0)</f>
        <v>0</v>
      </c>
      <c r="Y56" s="169">
        <f>IFERROR(IF(VLOOKUP($A56,SC2_ITAJAI!$R:$X,7,FALSE)&gt;0,J56*VLOOKUP($A56,BASE_DADOS!$A:$O,12,0),0),0)</f>
        <v>0</v>
      </c>
      <c r="Z56" s="169">
        <f>IFERROR(IF(VLOOKUP($A56,SC2_ITAJAI!$R:$X,7,FALSE)&gt;0,K56*VLOOKUP($A56,BASE_DADOS!$A:$O,12,0),0),0)</f>
        <v>0</v>
      </c>
      <c r="AA56" s="169">
        <f>IFERROR(IF(VLOOKUP($A56,SC2_ITAJAI!$R:$X,7,FALSE)&gt;0,L56*VLOOKUP($A56,BASE_DADOS!$A:$O,12,0),0),0)</f>
        <v>0</v>
      </c>
      <c r="AB56" s="169">
        <f>IFERROR(IF(VLOOKUP($A56,SC2_ITAJAI!$R:$X,7,FALSE)&gt;0,M56*VLOOKUP($A56,BASE_DADOS!$A:$O,12,0),0),0)</f>
        <v>0</v>
      </c>
      <c r="AC56" s="169">
        <f>IFERROR(IF(VLOOKUP($A56,SC2_ITAJAI!$R:$X,7,FALSE)&gt;0,N56*VLOOKUP($A56,BASE_DADOS!$A:$O,12,0),0),0)</f>
        <v>0</v>
      </c>
      <c r="AD56" s="169">
        <f>IFERROR(IF(VLOOKUP($A56,SC2_ITAJAI!$R:$X,7,FALSE)&gt;0,O56*VLOOKUP($A56,BASE_DADOS!$A:$O,12,0),0),0)</f>
        <v>0</v>
      </c>
      <c r="AE56" s="169">
        <f>IFERROR(IF(VLOOKUP($A56,SC2_ITAJAI!$R:$X,7,FALSE)&gt;0,P56*VLOOKUP($A56,BASE_DADOS!$A:$O,12,0),0),0)</f>
        <v>0</v>
      </c>
      <c r="AF56" s="169">
        <f>IFERROR(IF(VLOOKUP($A56,SC2_ITAJAI!$R:$X,7,FALSE)&gt;0,Q56*VLOOKUP($A56,BASE_DADOS!$A:$O,12,0),0),0)</f>
        <v>0</v>
      </c>
    </row>
    <row r="57" spans="1:32" ht="15.75" customHeight="1">
      <c r="A57" s="165" t="str">
        <f t="shared" si="1"/>
        <v>SC2_ITAJAINOVELA 22HS</v>
      </c>
      <c r="B57" s="3" t="s">
        <v>112</v>
      </c>
      <c r="C57" s="121" t="s">
        <v>68</v>
      </c>
      <c r="D57" s="117">
        <v>0.52800000000000002</v>
      </c>
      <c r="E57" s="117">
        <v>0.47199999999999998</v>
      </c>
      <c r="F57" s="117">
        <v>0.17199999999999999</v>
      </c>
      <c r="G57" s="117">
        <v>0.33700000000000002</v>
      </c>
      <c r="H57" s="117">
        <v>0.13100000000000001</v>
      </c>
      <c r="I57" s="117">
        <v>9.9000000000000005E-2</v>
      </c>
      <c r="J57" s="117">
        <v>0.17699999999999999</v>
      </c>
      <c r="K57" s="117">
        <v>8.3000000000000004E-2</v>
      </c>
      <c r="L57" s="117">
        <v>0.28899999999999998</v>
      </c>
      <c r="M57" s="117">
        <v>0.52600000000000002</v>
      </c>
      <c r="N57" s="117">
        <v>0.184</v>
      </c>
      <c r="O57" s="117">
        <v>0.309</v>
      </c>
      <c r="P57" s="117">
        <v>0.28599999999999998</v>
      </c>
      <c r="Q57" s="117">
        <v>0.40500000000000003</v>
      </c>
      <c r="S57" s="169">
        <f>IFERROR(IF(VLOOKUP($A57,SC2_ITAJAI!$R:$X,7,FALSE)&gt;0,D57*VLOOKUP($A57,BASE_DADOS!$A:$O,12,0),0),0)</f>
        <v>0</v>
      </c>
      <c r="T57" s="169">
        <f>IFERROR(IF(VLOOKUP($A57,SC2_ITAJAI!$R:$X,7,FALSE)&gt;0,E57*VLOOKUP($A57,BASE_DADOS!$A:$O,12,0),0),0)</f>
        <v>0</v>
      </c>
      <c r="U57" s="169">
        <f>IFERROR(IF(VLOOKUP($A57,SC2_ITAJAI!$R:$X,7,FALSE)&gt;0,F57*VLOOKUP($A57,BASE_DADOS!$A:$O,12,0),0),0)</f>
        <v>0</v>
      </c>
      <c r="V57" s="169">
        <f>IFERROR(IF(VLOOKUP($A57,SC2_ITAJAI!$R:$X,7,FALSE)&gt;0,G57*VLOOKUP($A57,BASE_DADOS!$A:$O,12,0),0),0)</f>
        <v>0</v>
      </c>
      <c r="W57" s="169">
        <f>IFERROR(IF(VLOOKUP($A57,SC2_ITAJAI!$R:$X,7,FALSE)&gt;0,H57*VLOOKUP($A57,BASE_DADOS!$A:$O,12,0),0),0)</f>
        <v>0</v>
      </c>
      <c r="X57" s="169">
        <f>IFERROR(IF(VLOOKUP($A57,SC2_ITAJAI!$R:$X,7,FALSE)&gt;0,I57*VLOOKUP($A57,BASE_DADOS!$A:$O,12,0),0),0)</f>
        <v>0</v>
      </c>
      <c r="Y57" s="169">
        <f>IFERROR(IF(VLOOKUP($A57,SC2_ITAJAI!$R:$X,7,FALSE)&gt;0,J57*VLOOKUP($A57,BASE_DADOS!$A:$O,12,0),0),0)</f>
        <v>0</v>
      </c>
      <c r="Z57" s="169">
        <f>IFERROR(IF(VLOOKUP($A57,SC2_ITAJAI!$R:$X,7,FALSE)&gt;0,K57*VLOOKUP($A57,BASE_DADOS!$A:$O,12,0),0),0)</f>
        <v>0</v>
      </c>
      <c r="AA57" s="169">
        <f>IFERROR(IF(VLOOKUP($A57,SC2_ITAJAI!$R:$X,7,FALSE)&gt;0,L57*VLOOKUP($A57,BASE_DADOS!$A:$O,12,0),0),0)</f>
        <v>0</v>
      </c>
      <c r="AB57" s="169">
        <f>IFERROR(IF(VLOOKUP($A57,SC2_ITAJAI!$R:$X,7,FALSE)&gt;0,M57*VLOOKUP($A57,BASE_DADOS!$A:$O,12,0),0),0)</f>
        <v>0</v>
      </c>
      <c r="AC57" s="169">
        <f>IFERROR(IF(VLOOKUP($A57,SC2_ITAJAI!$R:$X,7,FALSE)&gt;0,N57*VLOOKUP($A57,BASE_DADOS!$A:$O,12,0),0),0)</f>
        <v>0</v>
      </c>
      <c r="AD57" s="169">
        <f>IFERROR(IF(VLOOKUP($A57,SC2_ITAJAI!$R:$X,7,FALSE)&gt;0,O57*VLOOKUP($A57,BASE_DADOS!$A:$O,12,0),0),0)</f>
        <v>0</v>
      </c>
      <c r="AE57" s="169">
        <f>IFERROR(IF(VLOOKUP($A57,SC2_ITAJAI!$R:$X,7,FALSE)&gt;0,P57*VLOOKUP($A57,BASE_DADOS!$A:$O,12,0),0),0)</f>
        <v>0</v>
      </c>
      <c r="AF57" s="169">
        <f>IFERROR(IF(VLOOKUP($A57,SC2_ITAJAI!$R:$X,7,FALSE)&gt;0,Q57*VLOOKUP($A57,BASE_DADOS!$A:$O,12,0),0),0)</f>
        <v>0</v>
      </c>
    </row>
    <row r="58" spans="1:32" ht="15.75" customHeight="1">
      <c r="A58" s="165" t="str">
        <f t="shared" si="1"/>
        <v>SC2_ITAJAIREALITY SHOW 1</v>
      </c>
      <c r="B58" s="3" t="s">
        <v>112</v>
      </c>
      <c r="C58" s="121" t="s">
        <v>70</v>
      </c>
      <c r="D58" s="117">
        <v>0.51200000000000001</v>
      </c>
      <c r="E58" s="117">
        <v>0.48799999999999999</v>
      </c>
      <c r="F58" s="117">
        <v>0.122</v>
      </c>
      <c r="G58" s="117">
        <v>0.25900000000000001</v>
      </c>
      <c r="H58" s="117">
        <v>0.17499999999999999</v>
      </c>
      <c r="I58" s="117">
        <v>0.16400000000000001</v>
      </c>
      <c r="J58" s="117">
        <v>0.17699999999999999</v>
      </c>
      <c r="K58" s="117">
        <v>0.10199999999999999</v>
      </c>
      <c r="L58" s="117">
        <v>0.318</v>
      </c>
      <c r="M58" s="117">
        <v>0.44800000000000001</v>
      </c>
      <c r="N58" s="117">
        <v>0.23300000000000001</v>
      </c>
      <c r="O58" s="117">
        <v>0.26100000000000001</v>
      </c>
      <c r="P58" s="117">
        <v>0.34300000000000003</v>
      </c>
      <c r="Q58" s="117">
        <v>0.39600000000000002</v>
      </c>
      <c r="S58" s="169">
        <f>IFERROR(IF(VLOOKUP($A58,SC2_ITAJAI!$R:$X,7,FALSE)&gt;0,D58*VLOOKUP($A58,BASE_DADOS!$A:$O,12,0),0),0)</f>
        <v>0</v>
      </c>
      <c r="T58" s="169">
        <f>IFERROR(IF(VLOOKUP($A58,SC2_ITAJAI!$R:$X,7,FALSE)&gt;0,E58*VLOOKUP($A58,BASE_DADOS!$A:$O,12,0),0),0)</f>
        <v>0</v>
      </c>
      <c r="U58" s="169">
        <f>IFERROR(IF(VLOOKUP($A58,SC2_ITAJAI!$R:$X,7,FALSE)&gt;0,F58*VLOOKUP($A58,BASE_DADOS!$A:$O,12,0),0),0)</f>
        <v>0</v>
      </c>
      <c r="V58" s="169">
        <f>IFERROR(IF(VLOOKUP($A58,SC2_ITAJAI!$R:$X,7,FALSE)&gt;0,G58*VLOOKUP($A58,BASE_DADOS!$A:$O,12,0),0),0)</f>
        <v>0</v>
      </c>
      <c r="W58" s="169">
        <f>IFERROR(IF(VLOOKUP($A58,SC2_ITAJAI!$R:$X,7,FALSE)&gt;0,H58*VLOOKUP($A58,BASE_DADOS!$A:$O,12,0),0),0)</f>
        <v>0</v>
      </c>
      <c r="X58" s="169">
        <f>IFERROR(IF(VLOOKUP($A58,SC2_ITAJAI!$R:$X,7,FALSE)&gt;0,I58*VLOOKUP($A58,BASE_DADOS!$A:$O,12,0),0),0)</f>
        <v>0</v>
      </c>
      <c r="Y58" s="169">
        <f>IFERROR(IF(VLOOKUP($A58,SC2_ITAJAI!$R:$X,7,FALSE)&gt;0,J58*VLOOKUP($A58,BASE_DADOS!$A:$O,12,0),0),0)</f>
        <v>0</v>
      </c>
      <c r="Z58" s="169">
        <f>IFERROR(IF(VLOOKUP($A58,SC2_ITAJAI!$R:$X,7,FALSE)&gt;0,K58*VLOOKUP($A58,BASE_DADOS!$A:$O,12,0),0),0)</f>
        <v>0</v>
      </c>
      <c r="AA58" s="169">
        <f>IFERROR(IF(VLOOKUP($A58,SC2_ITAJAI!$R:$X,7,FALSE)&gt;0,L58*VLOOKUP($A58,BASE_DADOS!$A:$O,12,0),0),0)</f>
        <v>0</v>
      </c>
      <c r="AB58" s="169">
        <f>IFERROR(IF(VLOOKUP($A58,SC2_ITAJAI!$R:$X,7,FALSE)&gt;0,M58*VLOOKUP($A58,BASE_DADOS!$A:$O,12,0),0),0)</f>
        <v>0</v>
      </c>
      <c r="AC58" s="169">
        <f>IFERROR(IF(VLOOKUP($A58,SC2_ITAJAI!$R:$X,7,FALSE)&gt;0,N58*VLOOKUP($A58,BASE_DADOS!$A:$O,12,0),0),0)</f>
        <v>0</v>
      </c>
      <c r="AD58" s="169">
        <f>IFERROR(IF(VLOOKUP($A58,SC2_ITAJAI!$R:$X,7,FALSE)&gt;0,O58*VLOOKUP($A58,BASE_DADOS!$A:$O,12,0),0),0)</f>
        <v>0</v>
      </c>
      <c r="AE58" s="169">
        <f>IFERROR(IF(VLOOKUP($A58,SC2_ITAJAI!$R:$X,7,FALSE)&gt;0,P58*VLOOKUP($A58,BASE_DADOS!$A:$O,12,0),0),0)</f>
        <v>0</v>
      </c>
      <c r="AF58" s="169">
        <f>IFERROR(IF(VLOOKUP($A58,SC2_ITAJAI!$R:$X,7,FALSE)&gt;0,Q58*VLOOKUP($A58,BASE_DADOS!$A:$O,12,0),0),0)</f>
        <v>0</v>
      </c>
    </row>
    <row r="59" spans="1:32" ht="15.75" customHeight="1">
      <c r="A59" s="165" t="str">
        <f t="shared" si="1"/>
        <v>SC2_ITAJAIREALITY SHOW 2</v>
      </c>
      <c r="B59" s="3" t="s">
        <v>112</v>
      </c>
      <c r="C59" s="121" t="s">
        <v>144</v>
      </c>
      <c r="D59" s="117">
        <v>0.51200000000000001</v>
      </c>
      <c r="E59" s="117">
        <v>0.48799999999999999</v>
      </c>
      <c r="F59" s="117">
        <v>0.122</v>
      </c>
      <c r="G59" s="117">
        <v>0.25900000000000001</v>
      </c>
      <c r="H59" s="117">
        <v>0.17499999999999999</v>
      </c>
      <c r="I59" s="117">
        <v>0.16400000000000001</v>
      </c>
      <c r="J59" s="117">
        <v>0.17699999999999999</v>
      </c>
      <c r="K59" s="117">
        <v>0.10199999999999999</v>
      </c>
      <c r="L59" s="117">
        <v>0.318</v>
      </c>
      <c r="M59" s="117">
        <v>0.44800000000000001</v>
      </c>
      <c r="N59" s="117">
        <v>0.23300000000000001</v>
      </c>
      <c r="O59" s="117">
        <v>0.26100000000000001</v>
      </c>
      <c r="P59" s="117">
        <v>0.34300000000000003</v>
      </c>
      <c r="Q59" s="117">
        <v>0.39600000000000002</v>
      </c>
      <c r="S59" s="169">
        <f>IFERROR(IF(VLOOKUP($A59,SC2_ITAJAI!$R:$X,7,FALSE)&gt;0,D59*VLOOKUP($A59,BASE_DADOS!$A:$O,12,0),0),0)</f>
        <v>0</v>
      </c>
      <c r="T59" s="169">
        <f>IFERROR(IF(VLOOKUP($A59,SC2_ITAJAI!$R:$X,7,FALSE)&gt;0,E59*VLOOKUP($A59,BASE_DADOS!$A:$O,12,0),0),0)</f>
        <v>0</v>
      </c>
      <c r="U59" s="169">
        <f>IFERROR(IF(VLOOKUP($A59,SC2_ITAJAI!$R:$X,7,FALSE)&gt;0,F59*VLOOKUP($A59,BASE_DADOS!$A:$O,12,0),0),0)</f>
        <v>0</v>
      </c>
      <c r="V59" s="169">
        <f>IFERROR(IF(VLOOKUP($A59,SC2_ITAJAI!$R:$X,7,FALSE)&gt;0,G59*VLOOKUP($A59,BASE_DADOS!$A:$O,12,0),0),0)</f>
        <v>0</v>
      </c>
      <c r="W59" s="169">
        <f>IFERROR(IF(VLOOKUP($A59,SC2_ITAJAI!$R:$X,7,FALSE)&gt;0,H59*VLOOKUP($A59,BASE_DADOS!$A:$O,12,0),0),0)</f>
        <v>0</v>
      </c>
      <c r="X59" s="169">
        <f>IFERROR(IF(VLOOKUP($A59,SC2_ITAJAI!$R:$X,7,FALSE)&gt;0,I59*VLOOKUP($A59,BASE_DADOS!$A:$O,12,0),0),0)</f>
        <v>0</v>
      </c>
      <c r="Y59" s="169">
        <f>IFERROR(IF(VLOOKUP($A59,SC2_ITAJAI!$R:$X,7,FALSE)&gt;0,J59*VLOOKUP($A59,BASE_DADOS!$A:$O,12,0),0),0)</f>
        <v>0</v>
      </c>
      <c r="Z59" s="169">
        <f>IFERROR(IF(VLOOKUP($A59,SC2_ITAJAI!$R:$X,7,FALSE)&gt;0,K59*VLOOKUP($A59,BASE_DADOS!$A:$O,12,0),0),0)</f>
        <v>0</v>
      </c>
      <c r="AA59" s="169">
        <f>IFERROR(IF(VLOOKUP($A59,SC2_ITAJAI!$R:$X,7,FALSE)&gt;0,L59*VLOOKUP($A59,BASE_DADOS!$A:$O,12,0),0),0)</f>
        <v>0</v>
      </c>
      <c r="AB59" s="169">
        <f>IFERROR(IF(VLOOKUP($A59,SC2_ITAJAI!$R:$X,7,FALSE)&gt;0,M59*VLOOKUP($A59,BASE_DADOS!$A:$O,12,0),0),0)</f>
        <v>0</v>
      </c>
      <c r="AC59" s="169">
        <f>IFERROR(IF(VLOOKUP($A59,SC2_ITAJAI!$R:$X,7,FALSE)&gt;0,N59*VLOOKUP($A59,BASE_DADOS!$A:$O,12,0),0),0)</f>
        <v>0</v>
      </c>
      <c r="AD59" s="169">
        <f>IFERROR(IF(VLOOKUP($A59,SC2_ITAJAI!$R:$X,7,FALSE)&gt;0,O59*VLOOKUP($A59,BASE_DADOS!$A:$O,12,0),0),0)</f>
        <v>0</v>
      </c>
      <c r="AE59" s="169">
        <f>IFERROR(IF(VLOOKUP($A59,SC2_ITAJAI!$R:$X,7,FALSE)&gt;0,P59*VLOOKUP($A59,BASE_DADOS!$A:$O,12,0),0),0)</f>
        <v>0</v>
      </c>
      <c r="AF59" s="169">
        <f>IFERROR(IF(VLOOKUP($A59,SC2_ITAJAI!$R:$X,7,FALSE)&gt;0,Q59*VLOOKUP($A59,BASE_DADOS!$A:$O,12,0),0),0)</f>
        <v>0</v>
      </c>
    </row>
    <row r="60" spans="1:32" ht="15.75" customHeight="1">
      <c r="A60" s="165" t="str">
        <f t="shared" si="1"/>
        <v>SC2_ITAJAIREALITY SHOW 3</v>
      </c>
      <c r="B60" s="3" t="s">
        <v>112</v>
      </c>
      <c r="C60" s="121" t="s">
        <v>145</v>
      </c>
      <c r="D60" s="117">
        <v>0.51200000000000001</v>
      </c>
      <c r="E60" s="117">
        <v>0.48799999999999999</v>
      </c>
      <c r="F60" s="117">
        <v>0.122</v>
      </c>
      <c r="G60" s="117">
        <v>0.25900000000000001</v>
      </c>
      <c r="H60" s="117">
        <v>0.17499999999999999</v>
      </c>
      <c r="I60" s="117">
        <v>0.16400000000000001</v>
      </c>
      <c r="J60" s="117">
        <v>0.17699999999999999</v>
      </c>
      <c r="K60" s="117">
        <v>0.10199999999999999</v>
      </c>
      <c r="L60" s="117">
        <v>0.318</v>
      </c>
      <c r="M60" s="117">
        <v>0.44800000000000001</v>
      </c>
      <c r="N60" s="117">
        <v>0.23300000000000001</v>
      </c>
      <c r="O60" s="117">
        <v>0.26100000000000001</v>
      </c>
      <c r="P60" s="117">
        <v>0.34300000000000003</v>
      </c>
      <c r="Q60" s="117">
        <v>0.39600000000000002</v>
      </c>
      <c r="R60" s="3"/>
      <c r="S60" s="169">
        <f>IFERROR(IF(VLOOKUP($A60,SC2_ITAJAI!$R:$X,7,FALSE)&gt;0,D60*VLOOKUP($A60,BASE_DADOS!$A:$O,12,0),0),0)</f>
        <v>0</v>
      </c>
      <c r="T60" s="169">
        <f>IFERROR(IF(VLOOKUP($A60,SC2_ITAJAI!$R:$X,7,FALSE)&gt;0,E60*VLOOKUP($A60,BASE_DADOS!$A:$O,12,0),0),0)</f>
        <v>0</v>
      </c>
      <c r="U60" s="169">
        <f>IFERROR(IF(VLOOKUP($A60,SC2_ITAJAI!$R:$X,7,FALSE)&gt;0,F60*VLOOKUP($A60,BASE_DADOS!$A:$O,12,0),0),0)</f>
        <v>0</v>
      </c>
      <c r="V60" s="169">
        <f>IFERROR(IF(VLOOKUP($A60,SC2_ITAJAI!$R:$X,7,FALSE)&gt;0,G60*VLOOKUP($A60,BASE_DADOS!$A:$O,12,0),0),0)</f>
        <v>0</v>
      </c>
      <c r="W60" s="169">
        <f>IFERROR(IF(VLOOKUP($A60,SC2_ITAJAI!$R:$X,7,FALSE)&gt;0,H60*VLOOKUP($A60,BASE_DADOS!$A:$O,12,0),0),0)</f>
        <v>0</v>
      </c>
      <c r="X60" s="169">
        <f>IFERROR(IF(VLOOKUP($A60,SC2_ITAJAI!$R:$X,7,FALSE)&gt;0,I60*VLOOKUP($A60,BASE_DADOS!$A:$O,12,0),0),0)</f>
        <v>0</v>
      </c>
      <c r="Y60" s="169">
        <f>IFERROR(IF(VLOOKUP($A60,SC2_ITAJAI!$R:$X,7,FALSE)&gt;0,J60*VLOOKUP($A60,BASE_DADOS!$A:$O,12,0),0),0)</f>
        <v>0</v>
      </c>
      <c r="Z60" s="169">
        <f>IFERROR(IF(VLOOKUP($A60,SC2_ITAJAI!$R:$X,7,FALSE)&gt;0,K60*VLOOKUP($A60,BASE_DADOS!$A:$O,12,0),0),0)</f>
        <v>0</v>
      </c>
      <c r="AA60" s="169">
        <f>IFERROR(IF(VLOOKUP($A60,SC2_ITAJAI!$R:$X,7,FALSE)&gt;0,L60*VLOOKUP($A60,BASE_DADOS!$A:$O,12,0),0),0)</f>
        <v>0</v>
      </c>
      <c r="AB60" s="169">
        <f>IFERROR(IF(VLOOKUP($A60,SC2_ITAJAI!$R:$X,7,FALSE)&gt;0,M60*VLOOKUP($A60,BASE_DADOS!$A:$O,12,0),0),0)</f>
        <v>0</v>
      </c>
      <c r="AC60" s="169">
        <f>IFERROR(IF(VLOOKUP($A60,SC2_ITAJAI!$R:$X,7,FALSE)&gt;0,N60*VLOOKUP($A60,BASE_DADOS!$A:$O,12,0),0),0)</f>
        <v>0</v>
      </c>
      <c r="AD60" s="169">
        <f>IFERROR(IF(VLOOKUP($A60,SC2_ITAJAI!$R:$X,7,FALSE)&gt;0,O60*VLOOKUP($A60,BASE_DADOS!$A:$O,12,0),0),0)</f>
        <v>0</v>
      </c>
      <c r="AE60" s="169">
        <f>IFERROR(IF(VLOOKUP($A60,SC2_ITAJAI!$R:$X,7,FALSE)&gt;0,P60*VLOOKUP($A60,BASE_DADOS!$A:$O,12,0),0),0)</f>
        <v>0</v>
      </c>
      <c r="AF60" s="169">
        <f>IFERROR(IF(VLOOKUP($A60,SC2_ITAJAI!$R:$X,7,FALSE)&gt;0,Q60*VLOOKUP($A60,BASE_DADOS!$A:$O,12,0),0),0)</f>
        <v>0</v>
      </c>
    </row>
    <row r="61" spans="1:32" ht="15.75" customHeight="1">
      <c r="A61" s="165" t="str">
        <f t="shared" si="1"/>
        <v>SC2_ITAJAISÉRIE PREMIUM</v>
      </c>
      <c r="B61" s="3" t="s">
        <v>112</v>
      </c>
      <c r="C61" s="121" t="s">
        <v>75</v>
      </c>
      <c r="D61" s="117">
        <v>0.501</v>
      </c>
      <c r="E61" s="117">
        <v>0.499</v>
      </c>
      <c r="F61" s="117">
        <v>8.8999999999999996E-2</v>
      </c>
      <c r="G61" s="117">
        <v>0.20699999999999999</v>
      </c>
      <c r="H61" s="117">
        <v>0.20499999999999999</v>
      </c>
      <c r="I61" s="117">
        <v>0.20699999999999999</v>
      </c>
      <c r="J61" s="117">
        <v>0.17699999999999999</v>
      </c>
      <c r="K61" s="117">
        <v>0.115</v>
      </c>
      <c r="L61" s="117">
        <v>0.33800000000000002</v>
      </c>
      <c r="M61" s="117">
        <v>0.39600000000000002</v>
      </c>
      <c r="N61" s="117">
        <v>0.26600000000000001</v>
      </c>
      <c r="O61" s="117">
        <v>0.22900000000000001</v>
      </c>
      <c r="P61" s="117">
        <v>0.38200000000000001</v>
      </c>
      <c r="Q61" s="117">
        <v>0.38900000000000001</v>
      </c>
      <c r="R61" s="3"/>
      <c r="S61" s="169">
        <f>IFERROR(IF(VLOOKUP($A61,SC2_ITAJAI!$R:$X,7,FALSE)&gt;0,D61*VLOOKUP($A61,BASE_DADOS!$A:$O,12,0),0),0)</f>
        <v>0</v>
      </c>
      <c r="T61" s="169">
        <f>IFERROR(IF(VLOOKUP($A61,SC2_ITAJAI!$R:$X,7,FALSE)&gt;0,E61*VLOOKUP($A61,BASE_DADOS!$A:$O,12,0),0),0)</f>
        <v>0</v>
      </c>
      <c r="U61" s="169">
        <f>IFERROR(IF(VLOOKUP($A61,SC2_ITAJAI!$R:$X,7,FALSE)&gt;0,F61*VLOOKUP($A61,BASE_DADOS!$A:$O,12,0),0),0)</f>
        <v>0</v>
      </c>
      <c r="V61" s="169">
        <f>IFERROR(IF(VLOOKUP($A61,SC2_ITAJAI!$R:$X,7,FALSE)&gt;0,G61*VLOOKUP($A61,BASE_DADOS!$A:$O,12,0),0),0)</f>
        <v>0</v>
      </c>
      <c r="W61" s="169">
        <f>IFERROR(IF(VLOOKUP($A61,SC2_ITAJAI!$R:$X,7,FALSE)&gt;0,H61*VLOOKUP($A61,BASE_DADOS!$A:$O,12,0),0),0)</f>
        <v>0</v>
      </c>
      <c r="X61" s="169">
        <f>IFERROR(IF(VLOOKUP($A61,SC2_ITAJAI!$R:$X,7,FALSE)&gt;0,I61*VLOOKUP($A61,BASE_DADOS!$A:$O,12,0),0),0)</f>
        <v>0</v>
      </c>
      <c r="Y61" s="169">
        <f>IFERROR(IF(VLOOKUP($A61,SC2_ITAJAI!$R:$X,7,FALSE)&gt;0,J61*VLOOKUP($A61,BASE_DADOS!$A:$O,12,0),0),0)</f>
        <v>0</v>
      </c>
      <c r="Z61" s="169">
        <f>IFERROR(IF(VLOOKUP($A61,SC2_ITAJAI!$R:$X,7,FALSE)&gt;0,K61*VLOOKUP($A61,BASE_DADOS!$A:$O,12,0),0),0)</f>
        <v>0</v>
      </c>
      <c r="AA61" s="169">
        <f>IFERROR(IF(VLOOKUP($A61,SC2_ITAJAI!$R:$X,7,FALSE)&gt;0,L61*VLOOKUP($A61,BASE_DADOS!$A:$O,12,0),0),0)</f>
        <v>0</v>
      </c>
      <c r="AB61" s="169">
        <f>IFERROR(IF(VLOOKUP($A61,SC2_ITAJAI!$R:$X,7,FALSE)&gt;0,M61*VLOOKUP($A61,BASE_DADOS!$A:$O,12,0),0),0)</f>
        <v>0</v>
      </c>
      <c r="AC61" s="169">
        <f>IFERROR(IF(VLOOKUP($A61,SC2_ITAJAI!$R:$X,7,FALSE)&gt;0,N61*VLOOKUP($A61,BASE_DADOS!$A:$O,12,0),0),0)</f>
        <v>0</v>
      </c>
      <c r="AD61" s="169">
        <f>IFERROR(IF(VLOOKUP($A61,SC2_ITAJAI!$R:$X,7,FALSE)&gt;0,O61*VLOOKUP($A61,BASE_DADOS!$A:$O,12,0),0),0)</f>
        <v>0</v>
      </c>
      <c r="AE61" s="169">
        <f>IFERROR(IF(VLOOKUP($A61,SC2_ITAJAI!$R:$X,7,FALSE)&gt;0,P61*VLOOKUP($A61,BASE_DADOS!$A:$O,12,0),0),0)</f>
        <v>0</v>
      </c>
      <c r="AF61" s="169">
        <f>IFERROR(IF(VLOOKUP($A61,SC2_ITAJAI!$R:$X,7,FALSE)&gt;0,Q61*VLOOKUP($A61,BASE_DADOS!$A:$O,12,0),0),0)</f>
        <v>0</v>
      </c>
    </row>
    <row r="62" spans="1:32" ht="15.75" customHeight="1">
      <c r="A62" s="165" t="str">
        <f t="shared" si="1"/>
        <v>SC2_ITAJAIBRASIL CAMINHONEIRO</v>
      </c>
      <c r="B62" s="3" t="s">
        <v>112</v>
      </c>
      <c r="C62" s="121" t="s">
        <v>77</v>
      </c>
      <c r="D62" s="117">
        <v>0.47159090909090912</v>
      </c>
      <c r="E62" s="117">
        <v>0.52840909090909094</v>
      </c>
      <c r="F62" s="117">
        <v>5.6818181818181816E-2</v>
      </c>
      <c r="G62" s="117">
        <v>0.13636363636363635</v>
      </c>
      <c r="H62" s="117">
        <v>0.25</v>
      </c>
      <c r="I62" s="117">
        <v>0.15909090909090909</v>
      </c>
      <c r="J62" s="117">
        <v>0.16477272727272727</v>
      </c>
      <c r="K62" s="117">
        <v>0.23295454545454544</v>
      </c>
      <c r="L62" s="117">
        <v>0.26704545454545453</v>
      </c>
      <c r="M62" s="117">
        <v>0.42045454545454547</v>
      </c>
      <c r="N62" s="117">
        <v>0.3125</v>
      </c>
      <c r="O62" s="117">
        <v>0.27966101694915252</v>
      </c>
      <c r="P62" s="117">
        <v>0.38983050847457629</v>
      </c>
      <c r="Q62" s="117">
        <v>0.33050847457627119</v>
      </c>
      <c r="R62" s="3"/>
      <c r="S62" s="169">
        <f>IFERROR(IF(VLOOKUP($A62,SC2_ITAJAI!$R:$X,7,FALSE)&gt;0,D62*VLOOKUP($A62,BASE_DADOS!$A:$O,12,0),0),0)</f>
        <v>0</v>
      </c>
      <c r="T62" s="169">
        <f>IFERROR(IF(VLOOKUP($A62,SC2_ITAJAI!$R:$X,7,FALSE)&gt;0,E62*VLOOKUP($A62,BASE_DADOS!$A:$O,12,0),0),0)</f>
        <v>0</v>
      </c>
      <c r="U62" s="169">
        <f>IFERROR(IF(VLOOKUP($A62,SC2_ITAJAI!$R:$X,7,FALSE)&gt;0,F62*VLOOKUP($A62,BASE_DADOS!$A:$O,12,0),0),0)</f>
        <v>0</v>
      </c>
      <c r="V62" s="169">
        <f>IFERROR(IF(VLOOKUP($A62,SC2_ITAJAI!$R:$X,7,FALSE)&gt;0,G62*VLOOKUP($A62,BASE_DADOS!$A:$O,12,0),0),0)</f>
        <v>0</v>
      </c>
      <c r="W62" s="169">
        <f>IFERROR(IF(VLOOKUP($A62,SC2_ITAJAI!$R:$X,7,FALSE)&gt;0,H62*VLOOKUP($A62,BASE_DADOS!$A:$O,12,0),0),0)</f>
        <v>0</v>
      </c>
      <c r="X62" s="169">
        <f>IFERROR(IF(VLOOKUP($A62,SC2_ITAJAI!$R:$X,7,FALSE)&gt;0,I62*VLOOKUP($A62,BASE_DADOS!$A:$O,12,0),0),0)</f>
        <v>0</v>
      </c>
      <c r="Y62" s="169">
        <f>IFERROR(IF(VLOOKUP($A62,SC2_ITAJAI!$R:$X,7,FALSE)&gt;0,J62*VLOOKUP($A62,BASE_DADOS!$A:$O,12,0),0),0)</f>
        <v>0</v>
      </c>
      <c r="Z62" s="169">
        <f>IFERROR(IF(VLOOKUP($A62,SC2_ITAJAI!$R:$X,7,FALSE)&gt;0,K62*VLOOKUP($A62,BASE_DADOS!$A:$O,12,0),0),0)</f>
        <v>0</v>
      </c>
      <c r="AA62" s="169">
        <f>IFERROR(IF(VLOOKUP($A62,SC2_ITAJAI!$R:$X,7,FALSE)&gt;0,L62*VLOOKUP($A62,BASE_DADOS!$A:$O,12,0),0),0)</f>
        <v>0</v>
      </c>
      <c r="AB62" s="169">
        <f>IFERROR(IF(VLOOKUP($A62,SC2_ITAJAI!$R:$X,7,FALSE)&gt;0,M62*VLOOKUP($A62,BASE_DADOS!$A:$O,12,0),0),0)</f>
        <v>0</v>
      </c>
      <c r="AC62" s="169">
        <f>IFERROR(IF(VLOOKUP($A62,SC2_ITAJAI!$R:$X,7,FALSE)&gt;0,N62*VLOOKUP($A62,BASE_DADOS!$A:$O,12,0),0),0)</f>
        <v>0</v>
      </c>
      <c r="AD62" s="169">
        <f>IFERROR(IF(VLOOKUP($A62,SC2_ITAJAI!$R:$X,7,FALSE)&gt;0,O62*VLOOKUP($A62,BASE_DADOS!$A:$O,12,0),0),0)</f>
        <v>0</v>
      </c>
      <c r="AE62" s="169">
        <f>IFERROR(IF(VLOOKUP($A62,SC2_ITAJAI!$R:$X,7,FALSE)&gt;0,P62*VLOOKUP($A62,BASE_DADOS!$A:$O,12,0),0),0)</f>
        <v>0</v>
      </c>
      <c r="AF62" s="169">
        <f>IFERROR(IF(VLOOKUP($A62,SC2_ITAJAI!$R:$X,7,FALSE)&gt;0,Q62*VLOOKUP($A62,BASE_DADOS!$A:$O,12,0),0),0)</f>
        <v>0</v>
      </c>
    </row>
    <row r="63" spans="1:32" ht="15.75" customHeight="1">
      <c r="A63" s="165" t="str">
        <f t="shared" si="1"/>
        <v>SC2_ITAJAIFALA BRASIL - EDIÇÃO DE SÁBADO</v>
      </c>
      <c r="B63" s="3" t="s">
        <v>112</v>
      </c>
      <c r="C63" s="121" t="s">
        <v>80</v>
      </c>
      <c r="D63" s="117">
        <v>0.47159090909090912</v>
      </c>
      <c r="E63" s="117">
        <v>0.52840909090909094</v>
      </c>
      <c r="F63" s="117">
        <v>5.6818181818181816E-2</v>
      </c>
      <c r="G63" s="117">
        <v>0.13636363636363635</v>
      </c>
      <c r="H63" s="117">
        <v>0.25</v>
      </c>
      <c r="I63" s="117">
        <v>0.15909090909090909</v>
      </c>
      <c r="J63" s="117">
        <v>0.16477272727272727</v>
      </c>
      <c r="K63" s="117">
        <v>0.23295454545454544</v>
      </c>
      <c r="L63" s="117">
        <v>0.26704545454545453</v>
      </c>
      <c r="M63" s="117">
        <v>0.42045454545454547</v>
      </c>
      <c r="N63" s="117">
        <v>0.3125</v>
      </c>
      <c r="O63" s="117">
        <v>0.27966101694915252</v>
      </c>
      <c r="P63" s="117">
        <v>0.38983050847457629</v>
      </c>
      <c r="Q63" s="117">
        <v>0.33050847457627119</v>
      </c>
      <c r="R63" s="3"/>
      <c r="S63" s="169">
        <f>IFERROR(IF(VLOOKUP($A63,SC2_ITAJAI!$R:$X,7,FALSE)&gt;0,D63*VLOOKUP($A63,BASE_DADOS!$A:$O,12,0),0),0)</f>
        <v>0</v>
      </c>
      <c r="T63" s="169">
        <f>IFERROR(IF(VLOOKUP($A63,SC2_ITAJAI!$R:$X,7,FALSE)&gt;0,E63*VLOOKUP($A63,BASE_DADOS!$A:$O,12,0),0),0)</f>
        <v>0</v>
      </c>
      <c r="U63" s="169">
        <f>IFERROR(IF(VLOOKUP($A63,SC2_ITAJAI!$R:$X,7,FALSE)&gt;0,F63*VLOOKUP($A63,BASE_DADOS!$A:$O,12,0),0),0)</f>
        <v>0</v>
      </c>
      <c r="V63" s="169">
        <f>IFERROR(IF(VLOOKUP($A63,SC2_ITAJAI!$R:$X,7,FALSE)&gt;0,G63*VLOOKUP($A63,BASE_DADOS!$A:$O,12,0),0),0)</f>
        <v>0</v>
      </c>
      <c r="W63" s="169">
        <f>IFERROR(IF(VLOOKUP($A63,SC2_ITAJAI!$R:$X,7,FALSE)&gt;0,H63*VLOOKUP($A63,BASE_DADOS!$A:$O,12,0),0),0)</f>
        <v>0</v>
      </c>
      <c r="X63" s="169">
        <f>IFERROR(IF(VLOOKUP($A63,SC2_ITAJAI!$R:$X,7,FALSE)&gt;0,I63*VLOOKUP($A63,BASE_DADOS!$A:$O,12,0),0),0)</f>
        <v>0</v>
      </c>
      <c r="Y63" s="169">
        <f>IFERROR(IF(VLOOKUP($A63,SC2_ITAJAI!$R:$X,7,FALSE)&gt;0,J63*VLOOKUP($A63,BASE_DADOS!$A:$O,12,0),0),0)</f>
        <v>0</v>
      </c>
      <c r="Z63" s="169">
        <f>IFERROR(IF(VLOOKUP($A63,SC2_ITAJAI!$R:$X,7,FALSE)&gt;0,K63*VLOOKUP($A63,BASE_DADOS!$A:$O,12,0),0),0)</f>
        <v>0</v>
      </c>
      <c r="AA63" s="169">
        <f>IFERROR(IF(VLOOKUP($A63,SC2_ITAJAI!$R:$X,7,FALSE)&gt;0,L63*VLOOKUP($A63,BASE_DADOS!$A:$O,12,0),0),0)</f>
        <v>0</v>
      </c>
      <c r="AB63" s="169">
        <f>IFERROR(IF(VLOOKUP($A63,SC2_ITAJAI!$R:$X,7,FALSE)&gt;0,M63*VLOOKUP($A63,BASE_DADOS!$A:$O,12,0),0),0)</f>
        <v>0</v>
      </c>
      <c r="AC63" s="169">
        <f>IFERROR(IF(VLOOKUP($A63,SC2_ITAJAI!$R:$X,7,FALSE)&gt;0,N63*VLOOKUP($A63,BASE_DADOS!$A:$O,12,0),0),0)</f>
        <v>0</v>
      </c>
      <c r="AD63" s="169">
        <f>IFERROR(IF(VLOOKUP($A63,SC2_ITAJAI!$R:$X,7,FALSE)&gt;0,O63*VLOOKUP($A63,BASE_DADOS!$A:$O,12,0),0),0)</f>
        <v>0</v>
      </c>
      <c r="AE63" s="169">
        <f>IFERROR(IF(VLOOKUP($A63,SC2_ITAJAI!$R:$X,7,FALSE)&gt;0,P63*VLOOKUP($A63,BASE_DADOS!$A:$O,12,0),0),0)</f>
        <v>0</v>
      </c>
      <c r="AF63" s="169">
        <f>IFERROR(IF(VLOOKUP($A63,SC2_ITAJAI!$R:$X,7,FALSE)&gt;0,Q63*VLOOKUP($A63,BASE_DADOS!$A:$O,12,0),0),0)</f>
        <v>0</v>
      </c>
    </row>
    <row r="64" spans="1:32" ht="15.75" customHeight="1">
      <c r="A64" s="165" t="str">
        <f t="shared" si="1"/>
        <v>SC2_ITAJAIBALANÇO GERAL SC - ED SÁBADO - ESTADUAL (1)</v>
      </c>
      <c r="B64" s="3" t="s">
        <v>112</v>
      </c>
      <c r="C64" s="121" t="s">
        <v>82</v>
      </c>
      <c r="D64" s="117">
        <v>0.47159090909090912</v>
      </c>
      <c r="E64" s="117">
        <v>0.52840909090909094</v>
      </c>
      <c r="F64" s="117">
        <v>5.6818181818181816E-2</v>
      </c>
      <c r="G64" s="117">
        <v>0.13636363636363635</v>
      </c>
      <c r="H64" s="117">
        <v>0.25</v>
      </c>
      <c r="I64" s="117">
        <v>0.15909090909090909</v>
      </c>
      <c r="J64" s="117">
        <v>0.16477272727272727</v>
      </c>
      <c r="K64" s="117">
        <v>0.23295454545454544</v>
      </c>
      <c r="L64" s="117">
        <v>0.26704545454545453</v>
      </c>
      <c r="M64" s="117">
        <v>0.42045454545454547</v>
      </c>
      <c r="N64" s="117">
        <v>0.3125</v>
      </c>
      <c r="O64" s="117">
        <v>0.27966101694915252</v>
      </c>
      <c r="P64" s="117">
        <v>0.38983050847457629</v>
      </c>
      <c r="Q64" s="117">
        <v>0.33050847457627119</v>
      </c>
      <c r="R64" s="3"/>
      <c r="S64" s="169">
        <f>IFERROR(IF(VLOOKUP($A64,SC2_ITAJAI!$R:$X,7,FALSE)&gt;0,D64*VLOOKUP($A64,BASE_DADOS!$A:$O,12,0),0),0)</f>
        <v>0</v>
      </c>
      <c r="T64" s="169">
        <f>IFERROR(IF(VLOOKUP($A64,SC2_ITAJAI!$R:$X,7,FALSE)&gt;0,E64*VLOOKUP($A64,BASE_DADOS!$A:$O,12,0),0),0)</f>
        <v>0</v>
      </c>
      <c r="U64" s="169">
        <f>IFERROR(IF(VLOOKUP($A64,SC2_ITAJAI!$R:$X,7,FALSE)&gt;0,F64*VLOOKUP($A64,BASE_DADOS!$A:$O,12,0),0),0)</f>
        <v>0</v>
      </c>
      <c r="V64" s="169">
        <f>IFERROR(IF(VLOOKUP($A64,SC2_ITAJAI!$R:$X,7,FALSE)&gt;0,G64*VLOOKUP($A64,BASE_DADOS!$A:$O,12,0),0),0)</f>
        <v>0</v>
      </c>
      <c r="W64" s="169">
        <f>IFERROR(IF(VLOOKUP($A64,SC2_ITAJAI!$R:$X,7,FALSE)&gt;0,H64*VLOOKUP($A64,BASE_DADOS!$A:$O,12,0),0),0)</f>
        <v>0</v>
      </c>
      <c r="X64" s="169">
        <f>IFERROR(IF(VLOOKUP($A64,SC2_ITAJAI!$R:$X,7,FALSE)&gt;0,I64*VLOOKUP($A64,BASE_DADOS!$A:$O,12,0),0),0)</f>
        <v>0</v>
      </c>
      <c r="Y64" s="169">
        <f>IFERROR(IF(VLOOKUP($A64,SC2_ITAJAI!$R:$X,7,FALSE)&gt;0,J64*VLOOKUP($A64,BASE_DADOS!$A:$O,12,0),0),0)</f>
        <v>0</v>
      </c>
      <c r="Z64" s="169">
        <f>IFERROR(IF(VLOOKUP($A64,SC2_ITAJAI!$R:$X,7,FALSE)&gt;0,K64*VLOOKUP($A64,BASE_DADOS!$A:$O,12,0),0),0)</f>
        <v>0</v>
      </c>
      <c r="AA64" s="169">
        <f>IFERROR(IF(VLOOKUP($A64,SC2_ITAJAI!$R:$X,7,FALSE)&gt;0,L64*VLOOKUP($A64,BASE_DADOS!$A:$O,12,0),0),0)</f>
        <v>0</v>
      </c>
      <c r="AB64" s="169">
        <f>IFERROR(IF(VLOOKUP($A64,SC2_ITAJAI!$R:$X,7,FALSE)&gt;0,M64*VLOOKUP($A64,BASE_DADOS!$A:$O,12,0),0),0)</f>
        <v>0</v>
      </c>
      <c r="AC64" s="169">
        <f>IFERROR(IF(VLOOKUP($A64,SC2_ITAJAI!$R:$X,7,FALSE)&gt;0,N64*VLOOKUP($A64,BASE_DADOS!$A:$O,12,0),0),0)</f>
        <v>0</v>
      </c>
      <c r="AD64" s="169">
        <f>IFERROR(IF(VLOOKUP($A64,SC2_ITAJAI!$R:$X,7,FALSE)&gt;0,O64*VLOOKUP($A64,BASE_DADOS!$A:$O,12,0),0),0)</f>
        <v>0</v>
      </c>
      <c r="AE64" s="169">
        <f>IFERROR(IF(VLOOKUP($A64,SC2_ITAJAI!$R:$X,7,FALSE)&gt;0,P64*VLOOKUP($A64,BASE_DADOS!$A:$O,12,0),0),0)</f>
        <v>0</v>
      </c>
      <c r="AF64" s="169">
        <f>IFERROR(IF(VLOOKUP($A64,SC2_ITAJAI!$R:$X,7,FALSE)&gt;0,Q64*VLOOKUP($A64,BASE_DADOS!$A:$O,12,0),0),0)</f>
        <v>0</v>
      </c>
    </row>
    <row r="65" spans="1:32" ht="15.75" customHeight="1">
      <c r="A65" s="165" t="str">
        <f t="shared" si="1"/>
        <v>SC2_ITAJAICLUBE DA BOLA</v>
      </c>
      <c r="B65" s="3" t="s">
        <v>112</v>
      </c>
      <c r="C65" s="121" t="s">
        <v>84</v>
      </c>
      <c r="D65" s="117">
        <v>0.47159090909090912</v>
      </c>
      <c r="E65" s="117">
        <v>0.52840909090909094</v>
      </c>
      <c r="F65" s="117">
        <v>5.6818181818181816E-2</v>
      </c>
      <c r="G65" s="117">
        <v>0.13636363636363635</v>
      </c>
      <c r="H65" s="117">
        <v>0.25</v>
      </c>
      <c r="I65" s="117">
        <v>0.15909090909090909</v>
      </c>
      <c r="J65" s="117">
        <v>0.16477272727272727</v>
      </c>
      <c r="K65" s="117">
        <v>0.23295454545454544</v>
      </c>
      <c r="L65" s="117">
        <v>0.26704545454545453</v>
      </c>
      <c r="M65" s="117">
        <v>0.42045454545454547</v>
      </c>
      <c r="N65" s="117">
        <v>0.3125</v>
      </c>
      <c r="O65" s="117">
        <v>0.27966101694915252</v>
      </c>
      <c r="P65" s="117">
        <v>0.38983050847457629</v>
      </c>
      <c r="Q65" s="117">
        <v>0.33050847457627119</v>
      </c>
      <c r="R65" s="3"/>
      <c r="S65" s="169">
        <f>IFERROR(IF(VLOOKUP($A65,SC2_ITAJAI!$R:$X,7,FALSE)&gt;0,D65*VLOOKUP($A65,BASE_DADOS!$A:$O,12,0),0),0)</f>
        <v>0</v>
      </c>
      <c r="T65" s="169">
        <f>IFERROR(IF(VLOOKUP($A65,SC2_ITAJAI!$R:$X,7,FALSE)&gt;0,E65*VLOOKUP($A65,BASE_DADOS!$A:$O,12,0),0),0)</f>
        <v>0</v>
      </c>
      <c r="U65" s="169">
        <f>IFERROR(IF(VLOOKUP($A65,SC2_ITAJAI!$R:$X,7,FALSE)&gt;0,F65*VLOOKUP($A65,BASE_DADOS!$A:$O,12,0),0),0)</f>
        <v>0</v>
      </c>
      <c r="V65" s="169">
        <f>IFERROR(IF(VLOOKUP($A65,SC2_ITAJAI!$R:$X,7,FALSE)&gt;0,G65*VLOOKUP($A65,BASE_DADOS!$A:$O,12,0),0),0)</f>
        <v>0</v>
      </c>
      <c r="W65" s="169">
        <f>IFERROR(IF(VLOOKUP($A65,SC2_ITAJAI!$R:$X,7,FALSE)&gt;0,H65*VLOOKUP($A65,BASE_DADOS!$A:$O,12,0),0),0)</f>
        <v>0</v>
      </c>
      <c r="X65" s="169">
        <f>IFERROR(IF(VLOOKUP($A65,SC2_ITAJAI!$R:$X,7,FALSE)&gt;0,I65*VLOOKUP($A65,BASE_DADOS!$A:$O,12,0),0),0)</f>
        <v>0</v>
      </c>
      <c r="Y65" s="169">
        <f>IFERROR(IF(VLOOKUP($A65,SC2_ITAJAI!$R:$X,7,FALSE)&gt;0,J65*VLOOKUP($A65,BASE_DADOS!$A:$O,12,0),0),0)</f>
        <v>0</v>
      </c>
      <c r="Z65" s="169">
        <f>IFERROR(IF(VLOOKUP($A65,SC2_ITAJAI!$R:$X,7,FALSE)&gt;0,K65*VLOOKUP($A65,BASE_DADOS!$A:$O,12,0),0),0)</f>
        <v>0</v>
      </c>
      <c r="AA65" s="169">
        <f>IFERROR(IF(VLOOKUP($A65,SC2_ITAJAI!$R:$X,7,FALSE)&gt;0,L65*VLOOKUP($A65,BASE_DADOS!$A:$O,12,0),0),0)</f>
        <v>0</v>
      </c>
      <c r="AB65" s="169">
        <f>IFERROR(IF(VLOOKUP($A65,SC2_ITAJAI!$R:$X,7,FALSE)&gt;0,M65*VLOOKUP($A65,BASE_DADOS!$A:$O,12,0),0),0)</f>
        <v>0</v>
      </c>
      <c r="AC65" s="169">
        <f>IFERROR(IF(VLOOKUP($A65,SC2_ITAJAI!$R:$X,7,FALSE)&gt;0,N65*VLOOKUP($A65,BASE_DADOS!$A:$O,12,0),0),0)</f>
        <v>0</v>
      </c>
      <c r="AD65" s="169">
        <f>IFERROR(IF(VLOOKUP($A65,SC2_ITAJAI!$R:$X,7,FALSE)&gt;0,O65*VLOOKUP($A65,BASE_DADOS!$A:$O,12,0),0),0)</f>
        <v>0</v>
      </c>
      <c r="AE65" s="169">
        <f>IFERROR(IF(VLOOKUP($A65,SC2_ITAJAI!$R:$X,7,FALSE)&gt;0,P65*VLOOKUP($A65,BASE_DADOS!$A:$O,12,0),0),0)</f>
        <v>0</v>
      </c>
      <c r="AF65" s="169">
        <f>IFERROR(IF(VLOOKUP($A65,SC2_ITAJAI!$R:$X,7,FALSE)&gt;0,Q65*VLOOKUP($A65,BASE_DADOS!$A:$O,12,0),0),0)</f>
        <v>0</v>
      </c>
    </row>
    <row r="66" spans="1:32" ht="15.75" customHeight="1">
      <c r="A66" s="165" t="str">
        <f t="shared" si="1"/>
        <v>SC2_ITAJAICINE AVENTURA</v>
      </c>
      <c r="B66" s="3" t="s">
        <v>112</v>
      </c>
      <c r="C66" s="121" t="s">
        <v>86</v>
      </c>
      <c r="D66" s="117">
        <v>0.47159090909090912</v>
      </c>
      <c r="E66" s="117">
        <v>0.52840909090909094</v>
      </c>
      <c r="F66" s="117">
        <v>5.6818181818181816E-2</v>
      </c>
      <c r="G66" s="117">
        <v>0.13636363636363635</v>
      </c>
      <c r="H66" s="117">
        <v>0.25</v>
      </c>
      <c r="I66" s="117">
        <v>0.15909090909090909</v>
      </c>
      <c r="J66" s="117">
        <v>0.16477272727272727</v>
      </c>
      <c r="K66" s="117">
        <v>0.23295454545454544</v>
      </c>
      <c r="L66" s="117">
        <v>0.26704545454545453</v>
      </c>
      <c r="M66" s="117">
        <v>0.42045454545454547</v>
      </c>
      <c r="N66" s="117">
        <v>0.3125</v>
      </c>
      <c r="O66" s="117">
        <v>0.27966101694915252</v>
      </c>
      <c r="P66" s="117">
        <v>0.38983050847457629</v>
      </c>
      <c r="Q66" s="117">
        <v>0.33050847457627119</v>
      </c>
      <c r="R66" s="3"/>
      <c r="S66" s="169">
        <f>IFERROR(IF(VLOOKUP($A66,SC2_ITAJAI!$R:$X,7,FALSE)&gt;0,D66*VLOOKUP($A66,BASE_DADOS!$A:$O,12,0),0),0)</f>
        <v>0</v>
      </c>
      <c r="T66" s="169">
        <f>IFERROR(IF(VLOOKUP($A66,SC2_ITAJAI!$R:$X,7,FALSE)&gt;0,E66*VLOOKUP($A66,BASE_DADOS!$A:$O,12,0),0),0)</f>
        <v>0</v>
      </c>
      <c r="U66" s="169">
        <f>IFERROR(IF(VLOOKUP($A66,SC2_ITAJAI!$R:$X,7,FALSE)&gt;0,F66*VLOOKUP($A66,BASE_DADOS!$A:$O,12,0),0),0)</f>
        <v>0</v>
      </c>
      <c r="V66" s="169">
        <f>IFERROR(IF(VLOOKUP($A66,SC2_ITAJAI!$R:$X,7,FALSE)&gt;0,G66*VLOOKUP($A66,BASE_DADOS!$A:$O,12,0),0),0)</f>
        <v>0</v>
      </c>
      <c r="W66" s="169">
        <f>IFERROR(IF(VLOOKUP($A66,SC2_ITAJAI!$R:$X,7,FALSE)&gt;0,H66*VLOOKUP($A66,BASE_DADOS!$A:$O,12,0),0),0)</f>
        <v>0</v>
      </c>
      <c r="X66" s="169">
        <f>IFERROR(IF(VLOOKUP($A66,SC2_ITAJAI!$R:$X,7,FALSE)&gt;0,I66*VLOOKUP($A66,BASE_DADOS!$A:$O,12,0),0),0)</f>
        <v>0</v>
      </c>
      <c r="Y66" s="169">
        <f>IFERROR(IF(VLOOKUP($A66,SC2_ITAJAI!$R:$X,7,FALSE)&gt;0,J66*VLOOKUP($A66,BASE_DADOS!$A:$O,12,0),0),0)</f>
        <v>0</v>
      </c>
      <c r="Z66" s="169">
        <f>IFERROR(IF(VLOOKUP($A66,SC2_ITAJAI!$R:$X,7,FALSE)&gt;0,K66*VLOOKUP($A66,BASE_DADOS!$A:$O,12,0),0),0)</f>
        <v>0</v>
      </c>
      <c r="AA66" s="169">
        <f>IFERROR(IF(VLOOKUP($A66,SC2_ITAJAI!$R:$X,7,FALSE)&gt;0,L66*VLOOKUP($A66,BASE_DADOS!$A:$O,12,0),0),0)</f>
        <v>0</v>
      </c>
      <c r="AB66" s="169">
        <f>IFERROR(IF(VLOOKUP($A66,SC2_ITAJAI!$R:$X,7,FALSE)&gt;0,M66*VLOOKUP($A66,BASE_DADOS!$A:$O,12,0),0),0)</f>
        <v>0</v>
      </c>
      <c r="AC66" s="169">
        <f>IFERROR(IF(VLOOKUP($A66,SC2_ITAJAI!$R:$X,7,FALSE)&gt;0,N66*VLOOKUP($A66,BASE_DADOS!$A:$O,12,0),0),0)</f>
        <v>0</v>
      </c>
      <c r="AD66" s="169">
        <f>IFERROR(IF(VLOOKUP($A66,SC2_ITAJAI!$R:$X,7,FALSE)&gt;0,O66*VLOOKUP($A66,BASE_DADOS!$A:$O,12,0),0),0)</f>
        <v>0</v>
      </c>
      <c r="AE66" s="169">
        <f>IFERROR(IF(VLOOKUP($A66,SC2_ITAJAI!$R:$X,7,FALSE)&gt;0,P66*VLOOKUP($A66,BASE_DADOS!$A:$O,12,0),0),0)</f>
        <v>0</v>
      </c>
      <c r="AF66" s="169">
        <f>IFERROR(IF(VLOOKUP($A66,SC2_ITAJAI!$R:$X,7,FALSE)&gt;0,Q66*VLOOKUP($A66,BASE_DADOS!$A:$O,12,0),0),0)</f>
        <v>0</v>
      </c>
    </row>
    <row r="67" spans="1:32" ht="15.75" customHeight="1">
      <c r="A67" s="165" t="str">
        <f t="shared" si="1"/>
        <v>SC2_ITAJAICIDADE ALERTA - EDIÇÃO DE SÁBADO 1</v>
      </c>
      <c r="B67" s="3" t="s">
        <v>112</v>
      </c>
      <c r="C67" s="121" t="s">
        <v>88</v>
      </c>
      <c r="D67" s="117">
        <v>0.47159090909090912</v>
      </c>
      <c r="E67" s="117">
        <v>0.52840909090909094</v>
      </c>
      <c r="F67" s="117">
        <v>5.6818181818181816E-2</v>
      </c>
      <c r="G67" s="117">
        <v>0.13636363636363635</v>
      </c>
      <c r="H67" s="117">
        <v>0.25</v>
      </c>
      <c r="I67" s="117">
        <v>0.15909090909090909</v>
      </c>
      <c r="J67" s="117">
        <v>0.16477272727272727</v>
      </c>
      <c r="K67" s="117">
        <v>0.23295454545454544</v>
      </c>
      <c r="L67" s="117">
        <v>0.26704545454545453</v>
      </c>
      <c r="M67" s="117">
        <v>0.42045454545454547</v>
      </c>
      <c r="N67" s="117">
        <v>0.3125</v>
      </c>
      <c r="O67" s="117">
        <v>0.27966101694915252</v>
      </c>
      <c r="P67" s="117">
        <v>0.38983050847457629</v>
      </c>
      <c r="Q67" s="117">
        <v>0.33050847457627119</v>
      </c>
      <c r="R67" s="3"/>
      <c r="S67" s="169">
        <f>IFERROR(IF(VLOOKUP($A67,SC2_ITAJAI!$R:$X,7,FALSE)&gt;0,D67*VLOOKUP($A67,BASE_DADOS!$A:$O,12,0),0),0)</f>
        <v>0</v>
      </c>
      <c r="T67" s="169">
        <f>IFERROR(IF(VLOOKUP($A67,SC2_ITAJAI!$R:$X,7,FALSE)&gt;0,E67*VLOOKUP($A67,BASE_DADOS!$A:$O,12,0),0),0)</f>
        <v>0</v>
      </c>
      <c r="U67" s="169">
        <f>IFERROR(IF(VLOOKUP($A67,SC2_ITAJAI!$R:$X,7,FALSE)&gt;0,F67*VLOOKUP($A67,BASE_DADOS!$A:$O,12,0),0),0)</f>
        <v>0</v>
      </c>
      <c r="V67" s="169">
        <f>IFERROR(IF(VLOOKUP($A67,SC2_ITAJAI!$R:$X,7,FALSE)&gt;0,G67*VLOOKUP($A67,BASE_DADOS!$A:$O,12,0),0),0)</f>
        <v>0</v>
      </c>
      <c r="W67" s="169">
        <f>IFERROR(IF(VLOOKUP($A67,SC2_ITAJAI!$R:$X,7,FALSE)&gt;0,H67*VLOOKUP($A67,BASE_DADOS!$A:$O,12,0),0),0)</f>
        <v>0</v>
      </c>
      <c r="X67" s="169">
        <f>IFERROR(IF(VLOOKUP($A67,SC2_ITAJAI!$R:$X,7,FALSE)&gt;0,I67*VLOOKUP($A67,BASE_DADOS!$A:$O,12,0),0),0)</f>
        <v>0</v>
      </c>
      <c r="Y67" s="169">
        <f>IFERROR(IF(VLOOKUP($A67,SC2_ITAJAI!$R:$X,7,FALSE)&gt;0,J67*VLOOKUP($A67,BASE_DADOS!$A:$O,12,0),0),0)</f>
        <v>0</v>
      </c>
      <c r="Z67" s="169">
        <f>IFERROR(IF(VLOOKUP($A67,SC2_ITAJAI!$R:$X,7,FALSE)&gt;0,K67*VLOOKUP($A67,BASE_DADOS!$A:$O,12,0),0),0)</f>
        <v>0</v>
      </c>
      <c r="AA67" s="169">
        <f>IFERROR(IF(VLOOKUP($A67,SC2_ITAJAI!$R:$X,7,FALSE)&gt;0,L67*VLOOKUP($A67,BASE_DADOS!$A:$O,12,0),0),0)</f>
        <v>0</v>
      </c>
      <c r="AB67" s="169">
        <f>IFERROR(IF(VLOOKUP($A67,SC2_ITAJAI!$R:$X,7,FALSE)&gt;0,M67*VLOOKUP($A67,BASE_DADOS!$A:$O,12,0),0),0)</f>
        <v>0</v>
      </c>
      <c r="AC67" s="169">
        <f>IFERROR(IF(VLOOKUP($A67,SC2_ITAJAI!$R:$X,7,FALSE)&gt;0,N67*VLOOKUP($A67,BASE_DADOS!$A:$O,12,0),0),0)</f>
        <v>0</v>
      </c>
      <c r="AD67" s="169">
        <f>IFERROR(IF(VLOOKUP($A67,SC2_ITAJAI!$R:$X,7,FALSE)&gt;0,O67*VLOOKUP($A67,BASE_DADOS!$A:$O,12,0),0),0)</f>
        <v>0</v>
      </c>
      <c r="AE67" s="169">
        <f>IFERROR(IF(VLOOKUP($A67,SC2_ITAJAI!$R:$X,7,FALSE)&gt;0,P67*VLOOKUP($A67,BASE_DADOS!$A:$O,12,0),0),0)</f>
        <v>0</v>
      </c>
      <c r="AF67" s="169">
        <f>IFERROR(IF(VLOOKUP($A67,SC2_ITAJAI!$R:$X,7,FALSE)&gt;0,Q67*VLOOKUP($A67,BASE_DADOS!$A:$O,12,0),0),0)</f>
        <v>0</v>
      </c>
    </row>
    <row r="68" spans="1:32" ht="15.75" customHeight="1">
      <c r="A68" s="165" t="str">
        <f t="shared" si="1"/>
        <v>SC2_ITAJAIJORNAL DA RECORD - EDIÇÃO DE SÁBADO</v>
      </c>
      <c r="B68" s="3" t="s">
        <v>112</v>
      </c>
      <c r="C68" s="121" t="s">
        <v>90</v>
      </c>
      <c r="D68" s="117">
        <v>0.47159090909090912</v>
      </c>
      <c r="E68" s="117">
        <v>0.52840909090909094</v>
      </c>
      <c r="F68" s="117">
        <v>5.6818181818181816E-2</v>
      </c>
      <c r="G68" s="117">
        <v>0.13636363636363635</v>
      </c>
      <c r="H68" s="117">
        <v>0.25</v>
      </c>
      <c r="I68" s="117">
        <v>0.15909090909090909</v>
      </c>
      <c r="J68" s="117">
        <v>0.16477272727272727</v>
      </c>
      <c r="K68" s="117">
        <v>0.23295454545454544</v>
      </c>
      <c r="L68" s="117">
        <v>0.26704545454545453</v>
      </c>
      <c r="M68" s="117">
        <v>0.42045454545454547</v>
      </c>
      <c r="N68" s="117">
        <v>0.3125</v>
      </c>
      <c r="O68" s="117">
        <v>0.27966101694915252</v>
      </c>
      <c r="P68" s="117">
        <v>0.38983050847457629</v>
      </c>
      <c r="Q68" s="117">
        <v>0.33050847457627119</v>
      </c>
      <c r="R68" s="3"/>
      <c r="S68" s="169">
        <f>IFERROR(IF(VLOOKUP($A68,SC2_ITAJAI!$R:$X,7,FALSE)&gt;0,D68*VLOOKUP($A68,BASE_DADOS!$A:$O,12,0),0),0)</f>
        <v>0</v>
      </c>
      <c r="T68" s="169">
        <f>IFERROR(IF(VLOOKUP($A68,SC2_ITAJAI!$R:$X,7,FALSE)&gt;0,E68*VLOOKUP($A68,BASE_DADOS!$A:$O,12,0),0),0)</f>
        <v>0</v>
      </c>
      <c r="U68" s="169">
        <f>IFERROR(IF(VLOOKUP($A68,SC2_ITAJAI!$R:$X,7,FALSE)&gt;0,F68*VLOOKUP($A68,BASE_DADOS!$A:$O,12,0),0),0)</f>
        <v>0</v>
      </c>
      <c r="V68" s="169">
        <f>IFERROR(IF(VLOOKUP($A68,SC2_ITAJAI!$R:$X,7,FALSE)&gt;0,G68*VLOOKUP($A68,BASE_DADOS!$A:$O,12,0),0),0)</f>
        <v>0</v>
      </c>
      <c r="W68" s="169">
        <f>IFERROR(IF(VLOOKUP($A68,SC2_ITAJAI!$R:$X,7,FALSE)&gt;0,H68*VLOOKUP($A68,BASE_DADOS!$A:$O,12,0),0),0)</f>
        <v>0</v>
      </c>
      <c r="X68" s="169">
        <f>IFERROR(IF(VLOOKUP($A68,SC2_ITAJAI!$R:$X,7,FALSE)&gt;0,I68*VLOOKUP($A68,BASE_DADOS!$A:$O,12,0),0),0)</f>
        <v>0</v>
      </c>
      <c r="Y68" s="169">
        <f>IFERROR(IF(VLOOKUP($A68,SC2_ITAJAI!$R:$X,7,FALSE)&gt;0,J68*VLOOKUP($A68,BASE_DADOS!$A:$O,12,0),0),0)</f>
        <v>0</v>
      </c>
      <c r="Z68" s="169">
        <f>IFERROR(IF(VLOOKUP($A68,SC2_ITAJAI!$R:$X,7,FALSE)&gt;0,K68*VLOOKUP($A68,BASE_DADOS!$A:$O,12,0),0),0)</f>
        <v>0</v>
      </c>
      <c r="AA68" s="169">
        <f>IFERROR(IF(VLOOKUP($A68,SC2_ITAJAI!$R:$X,7,FALSE)&gt;0,L68*VLOOKUP($A68,BASE_DADOS!$A:$O,12,0),0),0)</f>
        <v>0</v>
      </c>
      <c r="AB68" s="169">
        <f>IFERROR(IF(VLOOKUP($A68,SC2_ITAJAI!$R:$X,7,FALSE)&gt;0,M68*VLOOKUP($A68,BASE_DADOS!$A:$O,12,0),0),0)</f>
        <v>0</v>
      </c>
      <c r="AC68" s="169">
        <f>IFERROR(IF(VLOOKUP($A68,SC2_ITAJAI!$R:$X,7,FALSE)&gt;0,N68*VLOOKUP($A68,BASE_DADOS!$A:$O,12,0),0),0)</f>
        <v>0</v>
      </c>
      <c r="AD68" s="169">
        <f>IFERROR(IF(VLOOKUP($A68,SC2_ITAJAI!$R:$X,7,FALSE)&gt;0,O68*VLOOKUP($A68,BASE_DADOS!$A:$O,12,0),0),0)</f>
        <v>0</v>
      </c>
      <c r="AE68" s="169">
        <f>IFERROR(IF(VLOOKUP($A68,SC2_ITAJAI!$R:$X,7,FALSE)&gt;0,P68*VLOOKUP($A68,BASE_DADOS!$A:$O,12,0),0),0)</f>
        <v>0</v>
      </c>
      <c r="AF68" s="169">
        <f>IFERROR(IF(VLOOKUP($A68,SC2_ITAJAI!$R:$X,7,FALSE)&gt;0,Q68*VLOOKUP($A68,BASE_DADOS!$A:$O,12,0),0),0)</f>
        <v>0</v>
      </c>
    </row>
    <row r="69" spans="1:32" ht="15.75" customHeight="1">
      <c r="A69" s="165" t="str">
        <f t="shared" si="1"/>
        <v xml:space="preserve">SC2_ITAJAINOVELA 3 - MELHORES MOMENTOS </v>
      </c>
      <c r="B69" s="3" t="s">
        <v>112</v>
      </c>
      <c r="C69" s="121" t="s">
        <v>91</v>
      </c>
      <c r="D69" s="117">
        <v>0.47159090909090912</v>
      </c>
      <c r="E69" s="117">
        <v>0.52840909090909094</v>
      </c>
      <c r="F69" s="117">
        <v>5.6818181818181816E-2</v>
      </c>
      <c r="G69" s="117">
        <v>0.13636363636363635</v>
      </c>
      <c r="H69" s="117">
        <v>0.25</v>
      </c>
      <c r="I69" s="117">
        <v>0.15909090909090909</v>
      </c>
      <c r="J69" s="117">
        <v>0.16477272727272727</v>
      </c>
      <c r="K69" s="117">
        <v>0.23295454545454544</v>
      </c>
      <c r="L69" s="117">
        <v>0.26704545454545453</v>
      </c>
      <c r="M69" s="117">
        <v>0.42045454545454547</v>
      </c>
      <c r="N69" s="117">
        <v>0.3125</v>
      </c>
      <c r="O69" s="117">
        <v>0.27966101694915252</v>
      </c>
      <c r="P69" s="117">
        <v>0.38983050847457629</v>
      </c>
      <c r="Q69" s="117">
        <v>0.33050847457627119</v>
      </c>
      <c r="R69" s="3"/>
      <c r="S69" s="169">
        <f>IFERROR(IF(VLOOKUP($A69,SC2_ITAJAI!$R:$X,7,FALSE)&gt;0,D69*VLOOKUP($A69,BASE_DADOS!$A:$O,12,0),0),0)</f>
        <v>0</v>
      </c>
      <c r="T69" s="169">
        <f>IFERROR(IF(VLOOKUP($A69,SC2_ITAJAI!$R:$X,7,FALSE)&gt;0,E69*VLOOKUP($A69,BASE_DADOS!$A:$O,12,0),0),0)</f>
        <v>0</v>
      </c>
      <c r="U69" s="169">
        <f>IFERROR(IF(VLOOKUP($A69,SC2_ITAJAI!$R:$X,7,FALSE)&gt;0,F69*VLOOKUP($A69,BASE_DADOS!$A:$O,12,0),0),0)</f>
        <v>0</v>
      </c>
      <c r="V69" s="169">
        <f>IFERROR(IF(VLOOKUP($A69,SC2_ITAJAI!$R:$X,7,FALSE)&gt;0,G69*VLOOKUP($A69,BASE_DADOS!$A:$O,12,0),0),0)</f>
        <v>0</v>
      </c>
      <c r="W69" s="169">
        <f>IFERROR(IF(VLOOKUP($A69,SC2_ITAJAI!$R:$X,7,FALSE)&gt;0,H69*VLOOKUP($A69,BASE_DADOS!$A:$O,12,0),0),0)</f>
        <v>0</v>
      </c>
      <c r="X69" s="169">
        <f>IFERROR(IF(VLOOKUP($A69,SC2_ITAJAI!$R:$X,7,FALSE)&gt;0,I69*VLOOKUP($A69,BASE_DADOS!$A:$O,12,0),0),0)</f>
        <v>0</v>
      </c>
      <c r="Y69" s="169">
        <f>IFERROR(IF(VLOOKUP($A69,SC2_ITAJAI!$R:$X,7,FALSE)&gt;0,J69*VLOOKUP($A69,BASE_DADOS!$A:$O,12,0),0),0)</f>
        <v>0</v>
      </c>
      <c r="Z69" s="169">
        <f>IFERROR(IF(VLOOKUP($A69,SC2_ITAJAI!$R:$X,7,FALSE)&gt;0,K69*VLOOKUP($A69,BASE_DADOS!$A:$O,12,0),0),0)</f>
        <v>0</v>
      </c>
      <c r="AA69" s="169">
        <f>IFERROR(IF(VLOOKUP($A69,SC2_ITAJAI!$R:$X,7,FALSE)&gt;0,L69*VLOOKUP($A69,BASE_DADOS!$A:$O,12,0),0),0)</f>
        <v>0</v>
      </c>
      <c r="AB69" s="169">
        <f>IFERROR(IF(VLOOKUP($A69,SC2_ITAJAI!$R:$X,7,FALSE)&gt;0,M69*VLOOKUP($A69,BASE_DADOS!$A:$O,12,0),0),0)</f>
        <v>0</v>
      </c>
      <c r="AC69" s="169">
        <f>IFERROR(IF(VLOOKUP($A69,SC2_ITAJAI!$R:$X,7,FALSE)&gt;0,N69*VLOOKUP($A69,BASE_DADOS!$A:$O,12,0),0),0)</f>
        <v>0</v>
      </c>
      <c r="AD69" s="169">
        <f>IFERROR(IF(VLOOKUP($A69,SC2_ITAJAI!$R:$X,7,FALSE)&gt;0,O69*VLOOKUP($A69,BASE_DADOS!$A:$O,12,0),0),0)</f>
        <v>0</v>
      </c>
      <c r="AE69" s="169">
        <f>IFERROR(IF(VLOOKUP($A69,SC2_ITAJAI!$R:$X,7,FALSE)&gt;0,P69*VLOOKUP($A69,BASE_DADOS!$A:$O,12,0),0),0)</f>
        <v>0</v>
      </c>
      <c r="AF69" s="169">
        <f>IFERROR(IF(VLOOKUP($A69,SC2_ITAJAI!$R:$X,7,FALSE)&gt;0,Q69*VLOOKUP($A69,BASE_DADOS!$A:$O,12,0),0),0)</f>
        <v>0</v>
      </c>
    </row>
    <row r="70" spans="1:32" ht="15.75" customHeight="1">
      <c r="A70" s="165" t="str">
        <f t="shared" si="1"/>
        <v xml:space="preserve">SC2_ITAJAISUPER TELA </v>
      </c>
      <c r="B70" s="3" t="s">
        <v>112</v>
      </c>
      <c r="C70" s="121" t="s">
        <v>92</v>
      </c>
      <c r="D70" s="117">
        <v>0.47159090909090912</v>
      </c>
      <c r="E70" s="117">
        <v>0.52840909090909094</v>
      </c>
      <c r="F70" s="117">
        <v>5.6818181818181816E-2</v>
      </c>
      <c r="G70" s="117">
        <v>0.13636363636363635</v>
      </c>
      <c r="H70" s="117">
        <v>0.25</v>
      </c>
      <c r="I70" s="117">
        <v>0.15909090909090909</v>
      </c>
      <c r="J70" s="117">
        <v>0.16477272727272727</v>
      </c>
      <c r="K70" s="117">
        <v>0.23295454545454544</v>
      </c>
      <c r="L70" s="117">
        <v>0.26704545454545453</v>
      </c>
      <c r="M70" s="117">
        <v>0.42045454545454547</v>
      </c>
      <c r="N70" s="117">
        <v>0.3125</v>
      </c>
      <c r="O70" s="117">
        <v>0.27966101694915252</v>
      </c>
      <c r="P70" s="117">
        <v>0.38983050847457629</v>
      </c>
      <c r="Q70" s="117">
        <v>0.33050847457627119</v>
      </c>
      <c r="R70" s="3"/>
      <c r="S70" s="169">
        <f>IFERROR(IF(VLOOKUP($A70,SC2_ITAJAI!$R:$X,7,FALSE)&gt;0,D70*VLOOKUP($A70,BASE_DADOS!$A:$O,12,0),0),0)</f>
        <v>0</v>
      </c>
      <c r="T70" s="169">
        <f>IFERROR(IF(VLOOKUP($A70,SC2_ITAJAI!$R:$X,7,FALSE)&gt;0,E70*VLOOKUP($A70,BASE_DADOS!$A:$O,12,0),0),0)</f>
        <v>0</v>
      </c>
      <c r="U70" s="169">
        <f>IFERROR(IF(VLOOKUP($A70,SC2_ITAJAI!$R:$X,7,FALSE)&gt;0,F70*VLOOKUP($A70,BASE_DADOS!$A:$O,12,0),0),0)</f>
        <v>0</v>
      </c>
      <c r="V70" s="169">
        <f>IFERROR(IF(VLOOKUP($A70,SC2_ITAJAI!$R:$X,7,FALSE)&gt;0,G70*VLOOKUP($A70,BASE_DADOS!$A:$O,12,0),0),0)</f>
        <v>0</v>
      </c>
      <c r="W70" s="169">
        <f>IFERROR(IF(VLOOKUP($A70,SC2_ITAJAI!$R:$X,7,FALSE)&gt;0,H70*VLOOKUP($A70,BASE_DADOS!$A:$O,12,0),0),0)</f>
        <v>0</v>
      </c>
      <c r="X70" s="169">
        <f>IFERROR(IF(VLOOKUP($A70,SC2_ITAJAI!$R:$X,7,FALSE)&gt;0,I70*VLOOKUP($A70,BASE_DADOS!$A:$O,12,0),0),0)</f>
        <v>0</v>
      </c>
      <c r="Y70" s="169">
        <f>IFERROR(IF(VLOOKUP($A70,SC2_ITAJAI!$R:$X,7,FALSE)&gt;0,J70*VLOOKUP($A70,BASE_DADOS!$A:$O,12,0),0),0)</f>
        <v>0</v>
      </c>
      <c r="Z70" s="169">
        <f>IFERROR(IF(VLOOKUP($A70,SC2_ITAJAI!$R:$X,7,FALSE)&gt;0,K70*VLOOKUP($A70,BASE_DADOS!$A:$O,12,0),0),0)</f>
        <v>0</v>
      </c>
      <c r="AA70" s="169">
        <f>IFERROR(IF(VLOOKUP($A70,SC2_ITAJAI!$R:$X,7,FALSE)&gt;0,L70*VLOOKUP($A70,BASE_DADOS!$A:$O,12,0),0),0)</f>
        <v>0</v>
      </c>
      <c r="AB70" s="169">
        <f>IFERROR(IF(VLOOKUP($A70,SC2_ITAJAI!$R:$X,7,FALSE)&gt;0,M70*VLOOKUP($A70,BASE_DADOS!$A:$O,12,0),0),0)</f>
        <v>0</v>
      </c>
      <c r="AC70" s="169">
        <f>IFERROR(IF(VLOOKUP($A70,SC2_ITAJAI!$R:$X,7,FALSE)&gt;0,N70*VLOOKUP($A70,BASE_DADOS!$A:$O,12,0),0),0)</f>
        <v>0</v>
      </c>
      <c r="AD70" s="169">
        <f>IFERROR(IF(VLOOKUP($A70,SC2_ITAJAI!$R:$X,7,FALSE)&gt;0,O70*VLOOKUP($A70,BASE_DADOS!$A:$O,12,0),0),0)</f>
        <v>0</v>
      </c>
      <c r="AE70" s="169">
        <f>IFERROR(IF(VLOOKUP($A70,SC2_ITAJAI!$R:$X,7,FALSE)&gt;0,P70*VLOOKUP($A70,BASE_DADOS!$A:$O,12,0),0),0)</f>
        <v>0</v>
      </c>
      <c r="AF70" s="169">
        <f>IFERROR(IF(VLOOKUP($A70,SC2_ITAJAI!$R:$X,7,FALSE)&gt;0,Q70*VLOOKUP($A70,BASE_DADOS!$A:$O,12,0),0),0)</f>
        <v>0</v>
      </c>
    </row>
    <row r="71" spans="1:32" ht="15.75" customHeight="1">
      <c r="A71" s="165" t="str">
        <f t="shared" si="1"/>
        <v>SC2_ITAJAISÉRIE DE SÁBADO</v>
      </c>
      <c r="B71" s="3" t="s">
        <v>112</v>
      </c>
      <c r="C71" s="121" t="s">
        <v>94</v>
      </c>
      <c r="D71" s="117">
        <v>0.47159090909090912</v>
      </c>
      <c r="E71" s="117">
        <v>0.52840909090909094</v>
      </c>
      <c r="F71" s="117">
        <v>5.6818181818181816E-2</v>
      </c>
      <c r="G71" s="117">
        <v>0.13636363636363635</v>
      </c>
      <c r="H71" s="117">
        <v>0.25</v>
      </c>
      <c r="I71" s="117">
        <v>0.15909090909090909</v>
      </c>
      <c r="J71" s="117">
        <v>0.16477272727272727</v>
      </c>
      <c r="K71" s="117">
        <v>0.23295454545454544</v>
      </c>
      <c r="L71" s="117">
        <v>0.26704545454545453</v>
      </c>
      <c r="M71" s="117">
        <v>0.42045454545454547</v>
      </c>
      <c r="N71" s="117">
        <v>0.3125</v>
      </c>
      <c r="O71" s="117">
        <v>0.27966101694915252</v>
      </c>
      <c r="P71" s="117">
        <v>0.38983050847457629</v>
      </c>
      <c r="Q71" s="117">
        <v>0.33050847457627119</v>
      </c>
      <c r="R71" s="3"/>
      <c r="S71" s="169">
        <f>IFERROR(IF(VLOOKUP($A71,SC2_ITAJAI!$R:$X,7,FALSE)&gt;0,D71*VLOOKUP($A71,BASE_DADOS!$A:$O,12,0),0),0)</f>
        <v>0</v>
      </c>
      <c r="T71" s="169">
        <f>IFERROR(IF(VLOOKUP($A71,SC2_ITAJAI!$R:$X,7,FALSE)&gt;0,E71*VLOOKUP($A71,BASE_DADOS!$A:$O,12,0),0),0)</f>
        <v>0</v>
      </c>
      <c r="U71" s="169">
        <f>IFERROR(IF(VLOOKUP($A71,SC2_ITAJAI!$R:$X,7,FALSE)&gt;0,F71*VLOOKUP($A71,BASE_DADOS!$A:$O,12,0),0),0)</f>
        <v>0</v>
      </c>
      <c r="V71" s="169">
        <f>IFERROR(IF(VLOOKUP($A71,SC2_ITAJAI!$R:$X,7,FALSE)&gt;0,G71*VLOOKUP($A71,BASE_DADOS!$A:$O,12,0),0),0)</f>
        <v>0</v>
      </c>
      <c r="W71" s="169">
        <f>IFERROR(IF(VLOOKUP($A71,SC2_ITAJAI!$R:$X,7,FALSE)&gt;0,H71*VLOOKUP($A71,BASE_DADOS!$A:$O,12,0),0),0)</f>
        <v>0</v>
      </c>
      <c r="X71" s="169">
        <f>IFERROR(IF(VLOOKUP($A71,SC2_ITAJAI!$R:$X,7,FALSE)&gt;0,I71*VLOOKUP($A71,BASE_DADOS!$A:$O,12,0),0),0)</f>
        <v>0</v>
      </c>
      <c r="Y71" s="169">
        <f>IFERROR(IF(VLOOKUP($A71,SC2_ITAJAI!$R:$X,7,FALSE)&gt;0,J71*VLOOKUP($A71,BASE_DADOS!$A:$O,12,0),0),0)</f>
        <v>0</v>
      </c>
      <c r="Z71" s="169">
        <f>IFERROR(IF(VLOOKUP($A71,SC2_ITAJAI!$R:$X,7,FALSE)&gt;0,K71*VLOOKUP($A71,BASE_DADOS!$A:$O,12,0),0),0)</f>
        <v>0</v>
      </c>
      <c r="AA71" s="169">
        <f>IFERROR(IF(VLOOKUP($A71,SC2_ITAJAI!$R:$X,7,FALSE)&gt;0,L71*VLOOKUP($A71,BASE_DADOS!$A:$O,12,0),0),0)</f>
        <v>0</v>
      </c>
      <c r="AB71" s="169">
        <f>IFERROR(IF(VLOOKUP($A71,SC2_ITAJAI!$R:$X,7,FALSE)&gt;0,M71*VLOOKUP($A71,BASE_DADOS!$A:$O,12,0),0),0)</f>
        <v>0</v>
      </c>
      <c r="AC71" s="169">
        <f>IFERROR(IF(VLOOKUP($A71,SC2_ITAJAI!$R:$X,7,FALSE)&gt;0,N71*VLOOKUP($A71,BASE_DADOS!$A:$O,12,0),0),0)</f>
        <v>0</v>
      </c>
      <c r="AD71" s="169">
        <f>IFERROR(IF(VLOOKUP($A71,SC2_ITAJAI!$R:$X,7,FALSE)&gt;0,O71*VLOOKUP($A71,BASE_DADOS!$A:$O,12,0),0),0)</f>
        <v>0</v>
      </c>
      <c r="AE71" s="169">
        <f>IFERROR(IF(VLOOKUP($A71,SC2_ITAJAI!$R:$X,7,FALSE)&gt;0,P71*VLOOKUP($A71,BASE_DADOS!$A:$O,12,0),0),0)</f>
        <v>0</v>
      </c>
      <c r="AF71" s="169">
        <f>IFERROR(IF(VLOOKUP($A71,SC2_ITAJAI!$R:$X,7,FALSE)&gt;0,Q71*VLOOKUP($A71,BASE_DADOS!$A:$O,12,0),0),0)</f>
        <v>0</v>
      </c>
    </row>
    <row r="72" spans="1:32" ht="15.75" customHeight="1">
      <c r="A72" s="165" t="str">
        <f t="shared" si="1"/>
        <v>SC2_ITAJAIAGRO SAÚDE E COOPERAÇÃO</v>
      </c>
      <c r="B72" s="3" t="s">
        <v>112</v>
      </c>
      <c r="C72" s="121" t="s">
        <v>97</v>
      </c>
      <c r="D72" s="117">
        <v>0.4885057471264368</v>
      </c>
      <c r="E72" s="117">
        <v>0.5114942528735632</v>
      </c>
      <c r="F72" s="117">
        <v>9.1954022988505746E-2</v>
      </c>
      <c r="G72" s="117">
        <v>0.13793103448275862</v>
      </c>
      <c r="H72" s="117">
        <v>0.18965517241379309</v>
      </c>
      <c r="I72" s="117">
        <v>0.16091954022988506</v>
      </c>
      <c r="J72" s="117">
        <v>0.21264367816091953</v>
      </c>
      <c r="K72" s="117">
        <v>0.20689655172413793</v>
      </c>
      <c r="L72" s="117">
        <v>0.2471264367816092</v>
      </c>
      <c r="M72" s="117">
        <v>0.44252873563218392</v>
      </c>
      <c r="N72" s="117">
        <v>0.31034482758620691</v>
      </c>
      <c r="O72" s="117">
        <v>0.30952380952380953</v>
      </c>
      <c r="P72" s="117">
        <v>0.41269841269841268</v>
      </c>
      <c r="Q72" s="117">
        <v>0.27777777777777779</v>
      </c>
      <c r="R72" s="3"/>
      <c r="S72" s="169">
        <f>IFERROR(IF(VLOOKUP($A72,SC2_ITAJAI!$R:$X,7,FALSE)&gt;0,D72*VLOOKUP($A72,BASE_DADOS!$A:$O,12,0),0),0)</f>
        <v>0</v>
      </c>
      <c r="T72" s="169">
        <f>IFERROR(IF(VLOOKUP($A72,SC2_ITAJAI!$R:$X,7,FALSE)&gt;0,E72*VLOOKUP($A72,BASE_DADOS!$A:$O,12,0),0),0)</f>
        <v>0</v>
      </c>
      <c r="U72" s="169">
        <f>IFERROR(IF(VLOOKUP($A72,SC2_ITAJAI!$R:$X,7,FALSE)&gt;0,F72*VLOOKUP($A72,BASE_DADOS!$A:$O,12,0),0),0)</f>
        <v>0</v>
      </c>
      <c r="V72" s="169">
        <f>IFERROR(IF(VLOOKUP($A72,SC2_ITAJAI!$R:$X,7,FALSE)&gt;0,G72*VLOOKUP($A72,BASE_DADOS!$A:$O,12,0),0),0)</f>
        <v>0</v>
      </c>
      <c r="W72" s="169">
        <f>IFERROR(IF(VLOOKUP($A72,SC2_ITAJAI!$R:$X,7,FALSE)&gt;0,H72*VLOOKUP($A72,BASE_DADOS!$A:$O,12,0),0),0)</f>
        <v>0</v>
      </c>
      <c r="X72" s="169">
        <f>IFERROR(IF(VLOOKUP($A72,SC2_ITAJAI!$R:$X,7,FALSE)&gt;0,I72*VLOOKUP($A72,BASE_DADOS!$A:$O,12,0),0),0)</f>
        <v>0</v>
      </c>
      <c r="Y72" s="169">
        <f>IFERROR(IF(VLOOKUP($A72,SC2_ITAJAI!$R:$X,7,FALSE)&gt;0,J72*VLOOKUP($A72,BASE_DADOS!$A:$O,12,0),0),0)</f>
        <v>0</v>
      </c>
      <c r="Z72" s="169">
        <f>IFERROR(IF(VLOOKUP($A72,SC2_ITAJAI!$R:$X,7,FALSE)&gt;0,K72*VLOOKUP($A72,BASE_DADOS!$A:$O,12,0),0),0)</f>
        <v>0</v>
      </c>
      <c r="AA72" s="169">
        <f>IFERROR(IF(VLOOKUP($A72,SC2_ITAJAI!$R:$X,7,FALSE)&gt;0,L72*VLOOKUP($A72,BASE_DADOS!$A:$O,12,0),0),0)</f>
        <v>0</v>
      </c>
      <c r="AB72" s="169">
        <f>IFERROR(IF(VLOOKUP($A72,SC2_ITAJAI!$R:$X,7,FALSE)&gt;0,M72*VLOOKUP($A72,BASE_DADOS!$A:$O,12,0),0),0)</f>
        <v>0</v>
      </c>
      <c r="AC72" s="169">
        <f>IFERROR(IF(VLOOKUP($A72,SC2_ITAJAI!$R:$X,7,FALSE)&gt;0,N72*VLOOKUP($A72,BASE_DADOS!$A:$O,12,0),0),0)</f>
        <v>0</v>
      </c>
      <c r="AD72" s="169">
        <f>IFERROR(IF(VLOOKUP($A72,SC2_ITAJAI!$R:$X,7,FALSE)&gt;0,O72*VLOOKUP($A72,BASE_DADOS!$A:$O,12,0),0),0)</f>
        <v>0</v>
      </c>
      <c r="AE72" s="169">
        <f>IFERROR(IF(VLOOKUP($A72,SC2_ITAJAI!$R:$X,7,FALSE)&gt;0,P72*VLOOKUP($A72,BASE_DADOS!$A:$O,12,0),0),0)</f>
        <v>0</v>
      </c>
      <c r="AF72" s="169">
        <f>IFERROR(IF(VLOOKUP($A72,SC2_ITAJAI!$R:$X,7,FALSE)&gt;0,Q72*VLOOKUP($A72,BASE_DADOS!$A:$O,12,0),0),0)</f>
        <v>0</v>
      </c>
    </row>
    <row r="73" spans="1:32" ht="15.75" customHeight="1">
      <c r="A73" s="165" t="str">
        <f t="shared" si="1"/>
        <v>SC2_ITAJAICINE MAIOR</v>
      </c>
      <c r="B73" s="3" t="s">
        <v>112</v>
      </c>
      <c r="C73" s="121" t="s">
        <v>100</v>
      </c>
      <c r="D73" s="117">
        <v>0.4885057471264368</v>
      </c>
      <c r="E73" s="117">
        <v>0.5114942528735632</v>
      </c>
      <c r="F73" s="117">
        <v>9.1954022988505746E-2</v>
      </c>
      <c r="G73" s="117">
        <v>0.13793103448275862</v>
      </c>
      <c r="H73" s="117">
        <v>0.18965517241379309</v>
      </c>
      <c r="I73" s="117">
        <v>0.16091954022988506</v>
      </c>
      <c r="J73" s="117">
        <v>0.21264367816091953</v>
      </c>
      <c r="K73" s="117">
        <v>0.20689655172413793</v>
      </c>
      <c r="L73" s="117">
        <v>0.2471264367816092</v>
      </c>
      <c r="M73" s="117">
        <v>0.44252873563218392</v>
      </c>
      <c r="N73" s="117">
        <v>0.31034482758620691</v>
      </c>
      <c r="O73" s="117">
        <v>0.30952380952380953</v>
      </c>
      <c r="P73" s="117">
        <v>0.41269841269841268</v>
      </c>
      <c r="Q73" s="117">
        <v>0.27777777777777779</v>
      </c>
      <c r="R73" s="3"/>
      <c r="S73" s="169">
        <f>IFERROR(IF(VLOOKUP($A73,SC2_ITAJAI!$R:$X,7,FALSE)&gt;0,D73*VLOOKUP($A73,BASE_DADOS!$A:$O,12,0),0),0)</f>
        <v>0</v>
      </c>
      <c r="T73" s="169">
        <f>IFERROR(IF(VLOOKUP($A73,SC2_ITAJAI!$R:$X,7,FALSE)&gt;0,E73*VLOOKUP($A73,BASE_DADOS!$A:$O,12,0),0),0)</f>
        <v>0</v>
      </c>
      <c r="U73" s="169">
        <f>IFERROR(IF(VLOOKUP($A73,SC2_ITAJAI!$R:$X,7,FALSE)&gt;0,F73*VLOOKUP($A73,BASE_DADOS!$A:$O,12,0),0),0)</f>
        <v>0</v>
      </c>
      <c r="V73" s="169">
        <f>IFERROR(IF(VLOOKUP($A73,SC2_ITAJAI!$R:$X,7,FALSE)&gt;0,G73*VLOOKUP($A73,BASE_DADOS!$A:$O,12,0),0),0)</f>
        <v>0</v>
      </c>
      <c r="W73" s="169">
        <f>IFERROR(IF(VLOOKUP($A73,SC2_ITAJAI!$R:$X,7,FALSE)&gt;0,H73*VLOOKUP($A73,BASE_DADOS!$A:$O,12,0),0),0)</f>
        <v>0</v>
      </c>
      <c r="X73" s="169">
        <f>IFERROR(IF(VLOOKUP($A73,SC2_ITAJAI!$R:$X,7,FALSE)&gt;0,I73*VLOOKUP($A73,BASE_DADOS!$A:$O,12,0),0),0)</f>
        <v>0</v>
      </c>
      <c r="Y73" s="169">
        <f>IFERROR(IF(VLOOKUP($A73,SC2_ITAJAI!$R:$X,7,FALSE)&gt;0,J73*VLOOKUP($A73,BASE_DADOS!$A:$O,12,0),0),0)</f>
        <v>0</v>
      </c>
      <c r="Z73" s="169">
        <f>IFERROR(IF(VLOOKUP($A73,SC2_ITAJAI!$R:$X,7,FALSE)&gt;0,K73*VLOOKUP($A73,BASE_DADOS!$A:$O,12,0),0),0)</f>
        <v>0</v>
      </c>
      <c r="AA73" s="169">
        <f>IFERROR(IF(VLOOKUP($A73,SC2_ITAJAI!$R:$X,7,FALSE)&gt;0,L73*VLOOKUP($A73,BASE_DADOS!$A:$O,12,0),0),0)</f>
        <v>0</v>
      </c>
      <c r="AB73" s="169">
        <f>IFERROR(IF(VLOOKUP($A73,SC2_ITAJAI!$R:$X,7,FALSE)&gt;0,M73*VLOOKUP($A73,BASE_DADOS!$A:$O,12,0),0),0)</f>
        <v>0</v>
      </c>
      <c r="AC73" s="169">
        <f>IFERROR(IF(VLOOKUP($A73,SC2_ITAJAI!$R:$X,7,FALSE)&gt;0,N73*VLOOKUP($A73,BASE_DADOS!$A:$O,12,0),0),0)</f>
        <v>0</v>
      </c>
      <c r="AD73" s="169">
        <f>IFERROR(IF(VLOOKUP($A73,SC2_ITAJAI!$R:$X,7,FALSE)&gt;0,O73*VLOOKUP($A73,BASE_DADOS!$A:$O,12,0),0),0)</f>
        <v>0</v>
      </c>
      <c r="AE73" s="169">
        <f>IFERROR(IF(VLOOKUP($A73,SC2_ITAJAI!$R:$X,7,FALSE)&gt;0,P73*VLOOKUP($A73,BASE_DADOS!$A:$O,12,0),0),0)</f>
        <v>0</v>
      </c>
      <c r="AF73" s="169">
        <f>IFERROR(IF(VLOOKUP($A73,SC2_ITAJAI!$R:$X,7,FALSE)&gt;0,Q73*VLOOKUP($A73,BASE_DADOS!$A:$O,12,0),0),0)</f>
        <v>0</v>
      </c>
    </row>
    <row r="74" spans="1:32" ht="15.75" customHeight="1">
      <c r="A74" s="165" t="str">
        <f t="shared" si="1"/>
        <v>SC2_ITAJAIHORA DO FARO</v>
      </c>
      <c r="B74" s="3" t="s">
        <v>112</v>
      </c>
      <c r="C74" s="121" t="s">
        <v>101</v>
      </c>
      <c r="D74" s="117">
        <v>0.4885057471264368</v>
      </c>
      <c r="E74" s="117">
        <v>0.5114942528735632</v>
      </c>
      <c r="F74" s="117">
        <v>9.1954022988505746E-2</v>
      </c>
      <c r="G74" s="117">
        <v>0.13793103448275862</v>
      </c>
      <c r="H74" s="117">
        <v>0.18965517241379309</v>
      </c>
      <c r="I74" s="117">
        <v>0.16091954022988506</v>
      </c>
      <c r="J74" s="117">
        <v>0.21264367816091953</v>
      </c>
      <c r="K74" s="117">
        <v>0.20689655172413793</v>
      </c>
      <c r="L74" s="117">
        <v>0.2471264367816092</v>
      </c>
      <c r="M74" s="117">
        <v>0.44252873563218392</v>
      </c>
      <c r="N74" s="117">
        <v>0.31034482758620691</v>
      </c>
      <c r="O74" s="117">
        <v>0.30952380952380953</v>
      </c>
      <c r="P74" s="117">
        <v>0.41269841269841268</v>
      </c>
      <c r="Q74" s="117">
        <v>0.27777777777777779</v>
      </c>
      <c r="R74" s="3"/>
      <c r="S74" s="169">
        <f>IFERROR(IF(VLOOKUP($A74,SC2_ITAJAI!$R:$X,7,FALSE)&gt;0,D74*VLOOKUP($A74,BASE_DADOS!$A:$O,12,0),0),0)</f>
        <v>0</v>
      </c>
      <c r="T74" s="169">
        <f>IFERROR(IF(VLOOKUP($A74,SC2_ITAJAI!$R:$X,7,FALSE)&gt;0,E74*VLOOKUP($A74,BASE_DADOS!$A:$O,12,0),0),0)</f>
        <v>0</v>
      </c>
      <c r="U74" s="169">
        <f>IFERROR(IF(VLOOKUP($A74,SC2_ITAJAI!$R:$X,7,FALSE)&gt;0,F74*VLOOKUP($A74,BASE_DADOS!$A:$O,12,0),0),0)</f>
        <v>0</v>
      </c>
      <c r="V74" s="169">
        <f>IFERROR(IF(VLOOKUP($A74,SC2_ITAJAI!$R:$X,7,FALSE)&gt;0,G74*VLOOKUP($A74,BASE_DADOS!$A:$O,12,0),0),0)</f>
        <v>0</v>
      </c>
      <c r="W74" s="169">
        <f>IFERROR(IF(VLOOKUP($A74,SC2_ITAJAI!$R:$X,7,FALSE)&gt;0,H74*VLOOKUP($A74,BASE_DADOS!$A:$O,12,0),0),0)</f>
        <v>0</v>
      </c>
      <c r="X74" s="169">
        <f>IFERROR(IF(VLOOKUP($A74,SC2_ITAJAI!$R:$X,7,FALSE)&gt;0,I74*VLOOKUP($A74,BASE_DADOS!$A:$O,12,0),0),0)</f>
        <v>0</v>
      </c>
      <c r="Y74" s="169">
        <f>IFERROR(IF(VLOOKUP($A74,SC2_ITAJAI!$R:$X,7,FALSE)&gt;0,J74*VLOOKUP($A74,BASE_DADOS!$A:$O,12,0),0),0)</f>
        <v>0</v>
      </c>
      <c r="Z74" s="169">
        <f>IFERROR(IF(VLOOKUP($A74,SC2_ITAJAI!$R:$X,7,FALSE)&gt;0,K74*VLOOKUP($A74,BASE_DADOS!$A:$O,12,0),0),0)</f>
        <v>0</v>
      </c>
      <c r="AA74" s="169">
        <f>IFERROR(IF(VLOOKUP($A74,SC2_ITAJAI!$R:$X,7,FALSE)&gt;0,L74*VLOOKUP($A74,BASE_DADOS!$A:$O,12,0),0),0)</f>
        <v>0</v>
      </c>
      <c r="AB74" s="169">
        <f>IFERROR(IF(VLOOKUP($A74,SC2_ITAJAI!$R:$X,7,FALSE)&gt;0,M74*VLOOKUP($A74,BASE_DADOS!$A:$O,12,0),0),0)</f>
        <v>0</v>
      </c>
      <c r="AC74" s="169">
        <f>IFERROR(IF(VLOOKUP($A74,SC2_ITAJAI!$R:$X,7,FALSE)&gt;0,N74*VLOOKUP($A74,BASE_DADOS!$A:$O,12,0),0),0)</f>
        <v>0</v>
      </c>
      <c r="AD74" s="169">
        <f>IFERROR(IF(VLOOKUP($A74,SC2_ITAJAI!$R:$X,7,FALSE)&gt;0,O74*VLOOKUP($A74,BASE_DADOS!$A:$O,12,0),0),0)</f>
        <v>0</v>
      </c>
      <c r="AE74" s="169">
        <f>IFERROR(IF(VLOOKUP($A74,SC2_ITAJAI!$R:$X,7,FALSE)&gt;0,P74*VLOOKUP($A74,BASE_DADOS!$A:$O,12,0),0),0)</f>
        <v>0</v>
      </c>
      <c r="AF74" s="169">
        <f>IFERROR(IF(VLOOKUP($A74,SC2_ITAJAI!$R:$X,7,FALSE)&gt;0,Q74*VLOOKUP($A74,BASE_DADOS!$A:$O,12,0),0),0)</f>
        <v>0</v>
      </c>
    </row>
    <row r="75" spans="1:32" ht="15.75" customHeight="1">
      <c r="A75" s="165" t="str">
        <f t="shared" si="1"/>
        <v>SC2_ITAJAIREALITY SHOW 4</v>
      </c>
      <c r="B75" s="3" t="s">
        <v>112</v>
      </c>
      <c r="C75" s="121" t="s">
        <v>103</v>
      </c>
      <c r="D75" s="117">
        <v>0.4885057471264368</v>
      </c>
      <c r="E75" s="117">
        <v>0.5114942528735632</v>
      </c>
      <c r="F75" s="117">
        <v>9.1954022988505746E-2</v>
      </c>
      <c r="G75" s="117">
        <v>0.13793103448275862</v>
      </c>
      <c r="H75" s="117">
        <v>0.18965517241379309</v>
      </c>
      <c r="I75" s="117">
        <v>0.16091954022988506</v>
      </c>
      <c r="J75" s="117">
        <v>0.21264367816091953</v>
      </c>
      <c r="K75" s="117">
        <v>0.20689655172413793</v>
      </c>
      <c r="L75" s="117">
        <v>0.2471264367816092</v>
      </c>
      <c r="M75" s="117">
        <v>0.44252873563218392</v>
      </c>
      <c r="N75" s="117">
        <v>0.31034482758620691</v>
      </c>
      <c r="O75" s="117">
        <v>0.30952380952380953</v>
      </c>
      <c r="P75" s="117">
        <v>0.41269841269841268</v>
      </c>
      <c r="Q75" s="117">
        <v>0.27777777777777779</v>
      </c>
      <c r="R75" s="3"/>
      <c r="S75" s="169">
        <f>IFERROR(IF(VLOOKUP($A75,SC2_ITAJAI!$R:$X,7,FALSE)&gt;0,D75*VLOOKUP($A75,BASE_DADOS!$A:$O,12,0),0),0)</f>
        <v>0</v>
      </c>
      <c r="T75" s="169">
        <f>IFERROR(IF(VLOOKUP($A75,SC2_ITAJAI!$R:$X,7,FALSE)&gt;0,E75*VLOOKUP($A75,BASE_DADOS!$A:$O,12,0),0),0)</f>
        <v>0</v>
      </c>
      <c r="U75" s="169">
        <f>IFERROR(IF(VLOOKUP($A75,SC2_ITAJAI!$R:$X,7,FALSE)&gt;0,F75*VLOOKUP($A75,BASE_DADOS!$A:$O,12,0),0),0)</f>
        <v>0</v>
      </c>
      <c r="V75" s="169">
        <f>IFERROR(IF(VLOOKUP($A75,SC2_ITAJAI!$R:$X,7,FALSE)&gt;0,G75*VLOOKUP($A75,BASE_DADOS!$A:$O,12,0),0),0)</f>
        <v>0</v>
      </c>
      <c r="W75" s="169">
        <f>IFERROR(IF(VLOOKUP($A75,SC2_ITAJAI!$R:$X,7,FALSE)&gt;0,H75*VLOOKUP($A75,BASE_DADOS!$A:$O,12,0),0),0)</f>
        <v>0</v>
      </c>
      <c r="X75" s="169">
        <f>IFERROR(IF(VLOOKUP($A75,SC2_ITAJAI!$R:$X,7,FALSE)&gt;0,I75*VLOOKUP($A75,BASE_DADOS!$A:$O,12,0),0),0)</f>
        <v>0</v>
      </c>
      <c r="Y75" s="169">
        <f>IFERROR(IF(VLOOKUP($A75,SC2_ITAJAI!$R:$X,7,FALSE)&gt;0,J75*VLOOKUP($A75,BASE_DADOS!$A:$O,12,0),0),0)</f>
        <v>0</v>
      </c>
      <c r="Z75" s="169">
        <f>IFERROR(IF(VLOOKUP($A75,SC2_ITAJAI!$R:$X,7,FALSE)&gt;0,K75*VLOOKUP($A75,BASE_DADOS!$A:$O,12,0),0),0)</f>
        <v>0</v>
      </c>
      <c r="AA75" s="169">
        <f>IFERROR(IF(VLOOKUP($A75,SC2_ITAJAI!$R:$X,7,FALSE)&gt;0,L75*VLOOKUP($A75,BASE_DADOS!$A:$O,12,0),0),0)</f>
        <v>0</v>
      </c>
      <c r="AB75" s="169">
        <f>IFERROR(IF(VLOOKUP($A75,SC2_ITAJAI!$R:$X,7,FALSE)&gt;0,M75*VLOOKUP($A75,BASE_DADOS!$A:$O,12,0),0),0)</f>
        <v>0</v>
      </c>
      <c r="AC75" s="169">
        <f>IFERROR(IF(VLOOKUP($A75,SC2_ITAJAI!$R:$X,7,FALSE)&gt;0,N75*VLOOKUP($A75,BASE_DADOS!$A:$O,12,0),0),0)</f>
        <v>0</v>
      </c>
      <c r="AD75" s="169">
        <f>IFERROR(IF(VLOOKUP($A75,SC2_ITAJAI!$R:$X,7,FALSE)&gt;0,O75*VLOOKUP($A75,BASE_DADOS!$A:$O,12,0),0),0)</f>
        <v>0</v>
      </c>
      <c r="AE75" s="169">
        <f>IFERROR(IF(VLOOKUP($A75,SC2_ITAJAI!$R:$X,7,FALSE)&gt;0,P75*VLOOKUP($A75,BASE_DADOS!$A:$O,12,0),0),0)</f>
        <v>0</v>
      </c>
      <c r="AF75" s="169">
        <f>IFERROR(IF(VLOOKUP($A75,SC2_ITAJAI!$R:$X,7,FALSE)&gt;0,Q75*VLOOKUP($A75,BASE_DADOS!$A:$O,12,0),0),0)</f>
        <v>0</v>
      </c>
    </row>
    <row r="76" spans="1:32" ht="15.75" customHeight="1">
      <c r="A76" s="165" t="str">
        <f t="shared" si="1"/>
        <v>SC2_ITAJAIDOMINGO ESPETACULAR</v>
      </c>
      <c r="B76" s="3" t="s">
        <v>112</v>
      </c>
      <c r="C76" s="121" t="s">
        <v>104</v>
      </c>
      <c r="D76" s="117">
        <v>0.4885057471264368</v>
      </c>
      <c r="E76" s="117">
        <v>0.5114942528735632</v>
      </c>
      <c r="F76" s="117">
        <v>9.1954022988505746E-2</v>
      </c>
      <c r="G76" s="117">
        <v>0.13793103448275862</v>
      </c>
      <c r="H76" s="117">
        <v>0.18965517241379309</v>
      </c>
      <c r="I76" s="117">
        <v>0.16091954022988506</v>
      </c>
      <c r="J76" s="117">
        <v>0.21264367816091953</v>
      </c>
      <c r="K76" s="117">
        <v>0.20689655172413793</v>
      </c>
      <c r="L76" s="117">
        <v>0.2471264367816092</v>
      </c>
      <c r="M76" s="117">
        <v>0.44252873563218392</v>
      </c>
      <c r="N76" s="117">
        <v>0.31034482758620691</v>
      </c>
      <c r="O76" s="117">
        <v>0.30952380952380953</v>
      </c>
      <c r="P76" s="117">
        <v>0.41269841269841268</v>
      </c>
      <c r="Q76" s="117">
        <v>0.27777777777777779</v>
      </c>
      <c r="R76" s="3"/>
      <c r="S76" s="169">
        <f>IFERROR(IF(VLOOKUP($A76,SC2_ITAJAI!$R:$X,7,FALSE)&gt;0,D76*VLOOKUP($A76,BASE_DADOS!$A:$O,12,0),0),0)</f>
        <v>0</v>
      </c>
      <c r="T76" s="169">
        <f>IFERROR(IF(VLOOKUP($A76,SC2_ITAJAI!$R:$X,7,FALSE)&gt;0,E76*VLOOKUP($A76,BASE_DADOS!$A:$O,12,0),0),0)</f>
        <v>0</v>
      </c>
      <c r="U76" s="169">
        <f>IFERROR(IF(VLOOKUP($A76,SC2_ITAJAI!$R:$X,7,FALSE)&gt;0,F76*VLOOKUP($A76,BASE_DADOS!$A:$O,12,0),0),0)</f>
        <v>0</v>
      </c>
      <c r="V76" s="169">
        <f>IFERROR(IF(VLOOKUP($A76,SC2_ITAJAI!$R:$X,7,FALSE)&gt;0,G76*VLOOKUP($A76,BASE_DADOS!$A:$O,12,0),0),0)</f>
        <v>0</v>
      </c>
      <c r="W76" s="169">
        <f>IFERROR(IF(VLOOKUP($A76,SC2_ITAJAI!$R:$X,7,FALSE)&gt;0,H76*VLOOKUP($A76,BASE_DADOS!$A:$O,12,0),0),0)</f>
        <v>0</v>
      </c>
      <c r="X76" s="169">
        <f>IFERROR(IF(VLOOKUP($A76,SC2_ITAJAI!$R:$X,7,FALSE)&gt;0,I76*VLOOKUP($A76,BASE_DADOS!$A:$O,12,0),0),0)</f>
        <v>0</v>
      </c>
      <c r="Y76" s="169">
        <f>IFERROR(IF(VLOOKUP($A76,SC2_ITAJAI!$R:$X,7,FALSE)&gt;0,J76*VLOOKUP($A76,BASE_DADOS!$A:$O,12,0),0),0)</f>
        <v>0</v>
      </c>
      <c r="Z76" s="169">
        <f>IFERROR(IF(VLOOKUP($A76,SC2_ITAJAI!$R:$X,7,FALSE)&gt;0,K76*VLOOKUP($A76,BASE_DADOS!$A:$O,12,0),0),0)</f>
        <v>0</v>
      </c>
      <c r="AA76" s="169">
        <f>IFERROR(IF(VLOOKUP($A76,SC2_ITAJAI!$R:$X,7,FALSE)&gt;0,L76*VLOOKUP($A76,BASE_DADOS!$A:$O,12,0),0),0)</f>
        <v>0</v>
      </c>
      <c r="AB76" s="169">
        <f>IFERROR(IF(VLOOKUP($A76,SC2_ITAJAI!$R:$X,7,FALSE)&gt;0,M76*VLOOKUP($A76,BASE_DADOS!$A:$O,12,0),0),0)</f>
        <v>0</v>
      </c>
      <c r="AC76" s="169">
        <f>IFERROR(IF(VLOOKUP($A76,SC2_ITAJAI!$R:$X,7,FALSE)&gt;0,N76*VLOOKUP($A76,BASE_DADOS!$A:$O,12,0),0),0)</f>
        <v>0</v>
      </c>
      <c r="AD76" s="169">
        <f>IFERROR(IF(VLOOKUP($A76,SC2_ITAJAI!$R:$X,7,FALSE)&gt;0,O76*VLOOKUP($A76,BASE_DADOS!$A:$O,12,0),0),0)</f>
        <v>0</v>
      </c>
      <c r="AE76" s="169">
        <f>IFERROR(IF(VLOOKUP($A76,SC2_ITAJAI!$R:$X,7,FALSE)&gt;0,P76*VLOOKUP($A76,BASE_DADOS!$A:$O,12,0),0),0)</f>
        <v>0</v>
      </c>
      <c r="AF76" s="169">
        <f>IFERROR(IF(VLOOKUP($A76,SC2_ITAJAI!$R:$X,7,FALSE)&gt;0,Q76*VLOOKUP($A76,BASE_DADOS!$A:$O,12,0),0),0)</f>
        <v>0</v>
      </c>
    </row>
    <row r="77" spans="1:32" ht="15.75" customHeight="1">
      <c r="A77" s="165" t="str">
        <f t="shared" si="1"/>
        <v>SC2_ITAJAICÂMERA RECORD</v>
      </c>
      <c r="B77" s="3" t="s">
        <v>112</v>
      </c>
      <c r="C77" s="121" t="s">
        <v>105</v>
      </c>
      <c r="D77" s="117">
        <v>0.4885057471264368</v>
      </c>
      <c r="E77" s="117">
        <v>0.5114942528735632</v>
      </c>
      <c r="F77" s="117">
        <v>9.1954022988505746E-2</v>
      </c>
      <c r="G77" s="117">
        <v>0.13793103448275862</v>
      </c>
      <c r="H77" s="117">
        <v>0.18965517241379309</v>
      </c>
      <c r="I77" s="117">
        <v>0.16091954022988506</v>
      </c>
      <c r="J77" s="117">
        <v>0.21264367816091953</v>
      </c>
      <c r="K77" s="117">
        <v>0.20689655172413793</v>
      </c>
      <c r="L77" s="117">
        <v>0.2471264367816092</v>
      </c>
      <c r="M77" s="117">
        <v>0.44252873563218392</v>
      </c>
      <c r="N77" s="117">
        <v>0.31034482758620691</v>
      </c>
      <c r="O77" s="117">
        <v>0.30952380952380953</v>
      </c>
      <c r="P77" s="117">
        <v>0.41269841269841268</v>
      </c>
      <c r="Q77" s="117">
        <v>0.27777777777777779</v>
      </c>
      <c r="R77" s="3"/>
      <c r="S77" s="169">
        <f>IFERROR(IF(VLOOKUP($A77,SC2_ITAJAI!$R:$X,7,FALSE)&gt;0,D77*VLOOKUP($A77,BASE_DADOS!$A:$O,12,0),0),0)</f>
        <v>0</v>
      </c>
      <c r="T77" s="169">
        <f>IFERROR(IF(VLOOKUP($A77,SC2_ITAJAI!$R:$X,7,FALSE)&gt;0,E77*VLOOKUP($A77,BASE_DADOS!$A:$O,12,0),0),0)</f>
        <v>0</v>
      </c>
      <c r="U77" s="169">
        <f>IFERROR(IF(VLOOKUP($A77,SC2_ITAJAI!$R:$X,7,FALSE)&gt;0,F77*VLOOKUP($A77,BASE_DADOS!$A:$O,12,0),0),0)</f>
        <v>0</v>
      </c>
      <c r="V77" s="169">
        <f>IFERROR(IF(VLOOKUP($A77,SC2_ITAJAI!$R:$X,7,FALSE)&gt;0,G77*VLOOKUP($A77,BASE_DADOS!$A:$O,12,0),0),0)</f>
        <v>0</v>
      </c>
      <c r="W77" s="169">
        <f>IFERROR(IF(VLOOKUP($A77,SC2_ITAJAI!$R:$X,7,FALSE)&gt;0,H77*VLOOKUP($A77,BASE_DADOS!$A:$O,12,0),0),0)</f>
        <v>0</v>
      </c>
      <c r="X77" s="169">
        <f>IFERROR(IF(VLOOKUP($A77,SC2_ITAJAI!$R:$X,7,FALSE)&gt;0,I77*VLOOKUP($A77,BASE_DADOS!$A:$O,12,0),0),0)</f>
        <v>0</v>
      </c>
      <c r="Y77" s="169">
        <f>IFERROR(IF(VLOOKUP($A77,SC2_ITAJAI!$R:$X,7,FALSE)&gt;0,J77*VLOOKUP($A77,BASE_DADOS!$A:$O,12,0),0),0)</f>
        <v>0</v>
      </c>
      <c r="Z77" s="169">
        <f>IFERROR(IF(VLOOKUP($A77,SC2_ITAJAI!$R:$X,7,FALSE)&gt;0,K77*VLOOKUP($A77,BASE_DADOS!$A:$O,12,0),0),0)</f>
        <v>0</v>
      </c>
      <c r="AA77" s="169">
        <f>IFERROR(IF(VLOOKUP($A77,SC2_ITAJAI!$R:$X,7,FALSE)&gt;0,L77*VLOOKUP($A77,BASE_DADOS!$A:$O,12,0),0),0)</f>
        <v>0</v>
      </c>
      <c r="AB77" s="169">
        <f>IFERROR(IF(VLOOKUP($A77,SC2_ITAJAI!$R:$X,7,FALSE)&gt;0,M77*VLOOKUP($A77,BASE_DADOS!$A:$O,12,0),0),0)</f>
        <v>0</v>
      </c>
      <c r="AC77" s="169">
        <f>IFERROR(IF(VLOOKUP($A77,SC2_ITAJAI!$R:$X,7,FALSE)&gt;0,N77*VLOOKUP($A77,BASE_DADOS!$A:$O,12,0),0),0)</f>
        <v>0</v>
      </c>
      <c r="AD77" s="169">
        <f>IFERROR(IF(VLOOKUP($A77,SC2_ITAJAI!$R:$X,7,FALSE)&gt;0,O77*VLOOKUP($A77,BASE_DADOS!$A:$O,12,0),0),0)</f>
        <v>0</v>
      </c>
      <c r="AE77" s="169">
        <f>IFERROR(IF(VLOOKUP($A77,SC2_ITAJAI!$R:$X,7,FALSE)&gt;0,P77*VLOOKUP($A77,BASE_DADOS!$A:$O,12,0),0),0)</f>
        <v>0</v>
      </c>
      <c r="AF77" s="169">
        <f>IFERROR(IF(VLOOKUP($A77,SC2_ITAJAI!$R:$X,7,FALSE)&gt;0,Q77*VLOOKUP($A77,BASE_DADOS!$A:$O,12,0),0),0)</f>
        <v>0</v>
      </c>
    </row>
    <row r="78" spans="1:32" ht="15.75" customHeight="1">
      <c r="A78" s="165" t="str">
        <f t="shared" si="1"/>
        <v>SC2_ITAJAISERIE DE DOMINGO</v>
      </c>
      <c r="B78" s="3" t="s">
        <v>112</v>
      </c>
      <c r="C78" s="121" t="s">
        <v>106</v>
      </c>
      <c r="D78" s="117">
        <v>0.4885057471264368</v>
      </c>
      <c r="E78" s="117">
        <v>0.5114942528735632</v>
      </c>
      <c r="F78" s="117">
        <v>9.1954022988505746E-2</v>
      </c>
      <c r="G78" s="117">
        <v>0.13793103448275862</v>
      </c>
      <c r="H78" s="117">
        <v>0.18965517241379309</v>
      </c>
      <c r="I78" s="117">
        <v>0.16091954022988506</v>
      </c>
      <c r="J78" s="117">
        <v>0.21264367816091953</v>
      </c>
      <c r="K78" s="117">
        <v>0.20689655172413793</v>
      </c>
      <c r="L78" s="117">
        <v>0.2471264367816092</v>
      </c>
      <c r="M78" s="117">
        <v>0.44252873563218392</v>
      </c>
      <c r="N78" s="117">
        <v>0.31034482758620691</v>
      </c>
      <c r="O78" s="117">
        <v>0.30952380952380953</v>
      </c>
      <c r="P78" s="117">
        <v>0.41269841269841268</v>
      </c>
      <c r="Q78" s="117">
        <v>0.27777777777777779</v>
      </c>
      <c r="R78" s="3"/>
      <c r="S78" s="169">
        <f>IFERROR(IF(VLOOKUP($A78,SC2_ITAJAI!$R:$X,7,FALSE)&gt;0,D78*VLOOKUP($A78,BASE_DADOS!$A:$O,12,0),0),0)</f>
        <v>0</v>
      </c>
      <c r="T78" s="169">
        <f>IFERROR(IF(VLOOKUP($A78,SC2_ITAJAI!$R:$X,7,FALSE)&gt;0,E78*VLOOKUP($A78,BASE_DADOS!$A:$O,12,0),0),0)</f>
        <v>0</v>
      </c>
      <c r="U78" s="169">
        <f>IFERROR(IF(VLOOKUP($A78,SC2_ITAJAI!$R:$X,7,FALSE)&gt;0,F78*VLOOKUP($A78,BASE_DADOS!$A:$O,12,0),0),0)</f>
        <v>0</v>
      </c>
      <c r="V78" s="169">
        <f>IFERROR(IF(VLOOKUP($A78,SC2_ITAJAI!$R:$X,7,FALSE)&gt;0,G78*VLOOKUP($A78,BASE_DADOS!$A:$O,12,0),0),0)</f>
        <v>0</v>
      </c>
      <c r="W78" s="169">
        <f>IFERROR(IF(VLOOKUP($A78,SC2_ITAJAI!$R:$X,7,FALSE)&gt;0,H78*VLOOKUP($A78,BASE_DADOS!$A:$O,12,0),0),0)</f>
        <v>0</v>
      </c>
      <c r="X78" s="169">
        <f>IFERROR(IF(VLOOKUP($A78,SC2_ITAJAI!$R:$X,7,FALSE)&gt;0,I78*VLOOKUP($A78,BASE_DADOS!$A:$O,12,0),0),0)</f>
        <v>0</v>
      </c>
      <c r="Y78" s="169">
        <f>IFERROR(IF(VLOOKUP($A78,SC2_ITAJAI!$R:$X,7,FALSE)&gt;0,J78*VLOOKUP($A78,BASE_DADOS!$A:$O,12,0),0),0)</f>
        <v>0</v>
      </c>
      <c r="Z78" s="169">
        <f>IFERROR(IF(VLOOKUP($A78,SC2_ITAJAI!$R:$X,7,FALSE)&gt;0,K78*VLOOKUP($A78,BASE_DADOS!$A:$O,12,0),0),0)</f>
        <v>0</v>
      </c>
      <c r="AA78" s="169">
        <f>IFERROR(IF(VLOOKUP($A78,SC2_ITAJAI!$R:$X,7,FALSE)&gt;0,L78*VLOOKUP($A78,BASE_DADOS!$A:$O,12,0),0),0)</f>
        <v>0</v>
      </c>
      <c r="AB78" s="169">
        <f>IFERROR(IF(VLOOKUP($A78,SC2_ITAJAI!$R:$X,7,FALSE)&gt;0,M78*VLOOKUP($A78,BASE_DADOS!$A:$O,12,0),0),0)</f>
        <v>0</v>
      </c>
      <c r="AC78" s="169">
        <f>IFERROR(IF(VLOOKUP($A78,SC2_ITAJAI!$R:$X,7,FALSE)&gt;0,N78*VLOOKUP($A78,BASE_DADOS!$A:$O,12,0),0),0)</f>
        <v>0</v>
      </c>
      <c r="AD78" s="169">
        <f>IFERROR(IF(VLOOKUP($A78,SC2_ITAJAI!$R:$X,7,FALSE)&gt;0,O78*VLOOKUP($A78,BASE_DADOS!$A:$O,12,0),0),0)</f>
        <v>0</v>
      </c>
      <c r="AE78" s="169">
        <f>IFERROR(IF(VLOOKUP($A78,SC2_ITAJAI!$R:$X,7,FALSE)&gt;0,P78*VLOOKUP($A78,BASE_DADOS!$A:$O,12,0),0),0)</f>
        <v>0</v>
      </c>
      <c r="AF78" s="169">
        <f>IFERROR(IF(VLOOKUP($A78,SC2_ITAJAI!$R:$X,7,FALSE)&gt;0,Q78*VLOOKUP($A78,BASE_DADOS!$A:$O,12,0),0),0)</f>
        <v>0</v>
      </c>
    </row>
    <row r="79" spans="1:32" ht="15.75" customHeight="1">
      <c r="A79" s="165" t="str">
        <f t="shared" si="1"/>
        <v>SC2_ITAJAIABERTURA / 12H00</v>
      </c>
      <c r="B79" s="3" t="s">
        <v>112</v>
      </c>
      <c r="C79" s="121" t="s">
        <v>108</v>
      </c>
      <c r="D79" s="117">
        <v>0.442</v>
      </c>
      <c r="E79" s="117">
        <v>0.55800000000000005</v>
      </c>
      <c r="F79" s="117">
        <v>0.10100000000000001</v>
      </c>
      <c r="G79" s="117">
        <v>0.20699999999999999</v>
      </c>
      <c r="H79" s="117">
        <v>0.161</v>
      </c>
      <c r="I79" s="117">
        <v>0.17199999999999999</v>
      </c>
      <c r="J79" s="117">
        <v>0.17499999999999999</v>
      </c>
      <c r="K79" s="117">
        <v>0.184</v>
      </c>
      <c r="L79" s="117">
        <v>0.314</v>
      </c>
      <c r="M79" s="117">
        <v>0.35699999999999998</v>
      </c>
      <c r="N79" s="117">
        <v>0.33</v>
      </c>
      <c r="O79" s="117">
        <v>0.30399999999999999</v>
      </c>
      <c r="P79" s="117">
        <v>0.30499999999999999</v>
      </c>
      <c r="Q79" s="117">
        <v>0.39100000000000001</v>
      </c>
      <c r="R79" s="3"/>
      <c r="S79" s="169">
        <f>IFERROR(IF(VLOOKUP($A79,SC2_ITAJAI!$R:$X,7,FALSE)&gt;0,D79*VLOOKUP($A79,BASE_DADOS!$A:$O,12,0),0),0)</f>
        <v>0</v>
      </c>
      <c r="T79" s="169">
        <f>IFERROR(IF(VLOOKUP($A79,SC2_ITAJAI!$R:$X,7,FALSE)&gt;0,E79*VLOOKUP($A79,BASE_DADOS!$A:$O,12,0),0),0)</f>
        <v>0</v>
      </c>
      <c r="U79" s="169">
        <f>IFERROR(IF(VLOOKUP($A79,SC2_ITAJAI!$R:$X,7,FALSE)&gt;0,F79*VLOOKUP($A79,BASE_DADOS!$A:$O,12,0),0),0)</f>
        <v>0</v>
      </c>
      <c r="V79" s="169">
        <f>IFERROR(IF(VLOOKUP($A79,SC2_ITAJAI!$R:$X,7,FALSE)&gt;0,G79*VLOOKUP($A79,BASE_DADOS!$A:$O,12,0),0),0)</f>
        <v>0</v>
      </c>
      <c r="W79" s="169">
        <f>IFERROR(IF(VLOOKUP($A79,SC2_ITAJAI!$R:$X,7,FALSE)&gt;0,H79*VLOOKUP($A79,BASE_DADOS!$A:$O,12,0),0),0)</f>
        <v>0</v>
      </c>
      <c r="X79" s="169">
        <f>IFERROR(IF(VLOOKUP($A79,SC2_ITAJAI!$R:$X,7,FALSE)&gt;0,I79*VLOOKUP($A79,BASE_DADOS!$A:$O,12,0),0),0)</f>
        <v>0</v>
      </c>
      <c r="Y79" s="169">
        <f>IFERROR(IF(VLOOKUP($A79,SC2_ITAJAI!$R:$X,7,FALSE)&gt;0,J79*VLOOKUP($A79,BASE_DADOS!$A:$O,12,0),0),0)</f>
        <v>0</v>
      </c>
      <c r="Z79" s="169">
        <f>IFERROR(IF(VLOOKUP($A79,SC2_ITAJAI!$R:$X,7,FALSE)&gt;0,K79*VLOOKUP($A79,BASE_DADOS!$A:$O,12,0),0),0)</f>
        <v>0</v>
      </c>
      <c r="AA79" s="169">
        <f>IFERROR(IF(VLOOKUP($A79,SC2_ITAJAI!$R:$X,7,FALSE)&gt;0,L79*VLOOKUP($A79,BASE_DADOS!$A:$O,12,0),0),0)</f>
        <v>0</v>
      </c>
      <c r="AB79" s="169">
        <f>IFERROR(IF(VLOOKUP($A79,SC2_ITAJAI!$R:$X,7,FALSE)&gt;0,M79*VLOOKUP($A79,BASE_DADOS!$A:$O,12,0),0),0)</f>
        <v>0</v>
      </c>
      <c r="AC79" s="169">
        <f>IFERROR(IF(VLOOKUP($A79,SC2_ITAJAI!$R:$X,7,FALSE)&gt;0,N79*VLOOKUP($A79,BASE_DADOS!$A:$O,12,0),0),0)</f>
        <v>0</v>
      </c>
      <c r="AD79" s="169">
        <f>IFERROR(IF(VLOOKUP($A79,SC2_ITAJAI!$R:$X,7,FALSE)&gt;0,O79*VLOOKUP($A79,BASE_DADOS!$A:$O,12,0),0),0)</f>
        <v>0</v>
      </c>
      <c r="AE79" s="169">
        <f>IFERROR(IF(VLOOKUP($A79,SC2_ITAJAI!$R:$X,7,FALSE)&gt;0,P79*VLOOKUP($A79,BASE_DADOS!$A:$O,12,0),0),0)</f>
        <v>0</v>
      </c>
      <c r="AF79" s="169">
        <f>IFERROR(IF(VLOOKUP($A79,SC2_ITAJAI!$R:$X,7,FALSE)&gt;0,Q79*VLOOKUP($A79,BASE_DADOS!$A:$O,12,0),0),0)</f>
        <v>0</v>
      </c>
    </row>
    <row r="80" spans="1:32" ht="15.75" customHeight="1">
      <c r="A80" s="165" t="str">
        <f t="shared" si="1"/>
        <v>SC2_ITAJAI12H00 / 18H00</v>
      </c>
      <c r="B80" s="3" t="s">
        <v>112</v>
      </c>
      <c r="C80" s="121" t="s">
        <v>109</v>
      </c>
      <c r="D80" s="117">
        <v>0.55600000000000005</v>
      </c>
      <c r="E80" s="117">
        <v>0.44400000000000001</v>
      </c>
      <c r="F80" s="117">
        <v>5.8999999999999997E-2</v>
      </c>
      <c r="G80" s="117">
        <v>0.14899999999999999</v>
      </c>
      <c r="H80" s="117">
        <v>0.249</v>
      </c>
      <c r="I80" s="117">
        <v>0.16900000000000001</v>
      </c>
      <c r="J80" s="117">
        <v>0.22800000000000001</v>
      </c>
      <c r="K80" s="117">
        <v>0.14599999999999999</v>
      </c>
      <c r="L80" s="117">
        <v>0.22600000000000001</v>
      </c>
      <c r="M80" s="117">
        <v>0.36499999999999999</v>
      </c>
      <c r="N80" s="117">
        <v>0.40899999999999997</v>
      </c>
      <c r="O80" s="117">
        <v>0.23499999999999999</v>
      </c>
      <c r="P80" s="117">
        <v>0.40899999999999997</v>
      </c>
      <c r="Q80" s="117">
        <v>0.35699999999999998</v>
      </c>
      <c r="R80" s="3"/>
      <c r="S80" s="169">
        <f>IFERROR(IF(VLOOKUP($A80,SC2_ITAJAI!$R:$X,7,FALSE)&gt;0,D80*VLOOKUP($A80,BASE_DADOS!$A:$O,12,0),0),0)</f>
        <v>0</v>
      </c>
      <c r="T80" s="169">
        <f>IFERROR(IF(VLOOKUP($A80,SC2_ITAJAI!$R:$X,7,FALSE)&gt;0,E80*VLOOKUP($A80,BASE_DADOS!$A:$O,12,0),0),0)</f>
        <v>0</v>
      </c>
      <c r="U80" s="169">
        <f>IFERROR(IF(VLOOKUP($A80,SC2_ITAJAI!$R:$X,7,FALSE)&gt;0,F80*VLOOKUP($A80,BASE_DADOS!$A:$O,12,0),0),0)</f>
        <v>0</v>
      </c>
      <c r="V80" s="169">
        <f>IFERROR(IF(VLOOKUP($A80,SC2_ITAJAI!$R:$X,7,FALSE)&gt;0,G80*VLOOKUP($A80,BASE_DADOS!$A:$O,12,0),0),0)</f>
        <v>0</v>
      </c>
      <c r="W80" s="169">
        <f>IFERROR(IF(VLOOKUP($A80,SC2_ITAJAI!$R:$X,7,FALSE)&gt;0,H80*VLOOKUP($A80,BASE_DADOS!$A:$O,12,0),0),0)</f>
        <v>0</v>
      </c>
      <c r="X80" s="169">
        <f>IFERROR(IF(VLOOKUP($A80,SC2_ITAJAI!$R:$X,7,FALSE)&gt;0,I80*VLOOKUP($A80,BASE_DADOS!$A:$O,12,0),0),0)</f>
        <v>0</v>
      </c>
      <c r="Y80" s="169">
        <f>IFERROR(IF(VLOOKUP($A80,SC2_ITAJAI!$R:$X,7,FALSE)&gt;0,J80*VLOOKUP($A80,BASE_DADOS!$A:$O,12,0),0),0)</f>
        <v>0</v>
      </c>
      <c r="Z80" s="169">
        <f>IFERROR(IF(VLOOKUP($A80,SC2_ITAJAI!$R:$X,7,FALSE)&gt;0,K80*VLOOKUP($A80,BASE_DADOS!$A:$O,12,0),0),0)</f>
        <v>0</v>
      </c>
      <c r="AA80" s="169">
        <f>IFERROR(IF(VLOOKUP($A80,SC2_ITAJAI!$R:$X,7,FALSE)&gt;0,L80*VLOOKUP($A80,BASE_DADOS!$A:$O,12,0),0),0)</f>
        <v>0</v>
      </c>
      <c r="AB80" s="169">
        <f>IFERROR(IF(VLOOKUP($A80,SC2_ITAJAI!$R:$X,7,FALSE)&gt;0,M80*VLOOKUP($A80,BASE_DADOS!$A:$O,12,0),0),0)</f>
        <v>0</v>
      </c>
      <c r="AC80" s="169">
        <f>IFERROR(IF(VLOOKUP($A80,SC2_ITAJAI!$R:$X,7,FALSE)&gt;0,N80*VLOOKUP($A80,BASE_DADOS!$A:$O,12,0),0),0)</f>
        <v>0</v>
      </c>
      <c r="AD80" s="169">
        <f>IFERROR(IF(VLOOKUP($A80,SC2_ITAJAI!$R:$X,7,FALSE)&gt;0,O80*VLOOKUP($A80,BASE_DADOS!$A:$O,12,0),0),0)</f>
        <v>0</v>
      </c>
      <c r="AE80" s="169">
        <f>IFERROR(IF(VLOOKUP($A80,SC2_ITAJAI!$R:$X,7,FALSE)&gt;0,P80*VLOOKUP($A80,BASE_DADOS!$A:$O,12,0),0),0)</f>
        <v>0</v>
      </c>
      <c r="AF80" s="169">
        <f>IFERROR(IF(VLOOKUP($A80,SC2_ITAJAI!$R:$X,7,FALSE)&gt;0,Q80*VLOOKUP($A80,BASE_DADOS!$A:$O,12,0),0),0)</f>
        <v>0</v>
      </c>
    </row>
    <row r="81" spans="1:32" ht="15.75" customHeight="1">
      <c r="A81" s="165" t="str">
        <f t="shared" si="1"/>
        <v>SC2_ITAJAI18H00 / ENCERRAMENTO</v>
      </c>
      <c r="B81" s="3" t="s">
        <v>112</v>
      </c>
      <c r="C81" s="121" t="s">
        <v>110</v>
      </c>
      <c r="D81" s="117">
        <v>0.505</v>
      </c>
      <c r="E81" s="117">
        <v>0.495</v>
      </c>
      <c r="F81" s="117">
        <v>0.122</v>
      </c>
      <c r="G81" s="117">
        <v>0.23699999999999999</v>
      </c>
      <c r="H81" s="117">
        <v>0.16400000000000001</v>
      </c>
      <c r="I81" s="117">
        <v>0.14000000000000001</v>
      </c>
      <c r="J81" s="117">
        <v>0.19600000000000001</v>
      </c>
      <c r="K81" s="117">
        <v>0.14000000000000001</v>
      </c>
      <c r="L81" s="117">
        <v>0.22600000000000001</v>
      </c>
      <c r="M81" s="117">
        <v>0.52900000000000003</v>
      </c>
      <c r="N81" s="117">
        <v>0.24399999999999999</v>
      </c>
      <c r="O81" s="117">
        <v>0.316</v>
      </c>
      <c r="P81" s="117">
        <v>0.35899999999999999</v>
      </c>
      <c r="Q81" s="117">
        <v>0.32500000000000001</v>
      </c>
      <c r="R81" s="3"/>
      <c r="S81" s="169">
        <f>IFERROR(IF(VLOOKUP($A81,SC2_ITAJAI!$R:$X,7,FALSE)&gt;0,D81*VLOOKUP($A81,BASE_DADOS!$A:$O,12,0),0),0)</f>
        <v>0</v>
      </c>
      <c r="T81" s="169">
        <f>IFERROR(IF(VLOOKUP($A81,SC2_ITAJAI!$R:$X,7,FALSE)&gt;0,E81*VLOOKUP($A81,BASE_DADOS!$A:$O,12,0),0),0)</f>
        <v>0</v>
      </c>
      <c r="U81" s="169">
        <f>IFERROR(IF(VLOOKUP($A81,SC2_ITAJAI!$R:$X,7,FALSE)&gt;0,F81*VLOOKUP($A81,BASE_DADOS!$A:$O,12,0),0),0)</f>
        <v>0</v>
      </c>
      <c r="V81" s="169">
        <f>IFERROR(IF(VLOOKUP($A81,SC2_ITAJAI!$R:$X,7,FALSE)&gt;0,G81*VLOOKUP($A81,BASE_DADOS!$A:$O,12,0),0),0)</f>
        <v>0</v>
      </c>
      <c r="W81" s="169">
        <f>IFERROR(IF(VLOOKUP($A81,SC2_ITAJAI!$R:$X,7,FALSE)&gt;0,H81*VLOOKUP($A81,BASE_DADOS!$A:$O,12,0),0),0)</f>
        <v>0</v>
      </c>
      <c r="X81" s="169">
        <f>IFERROR(IF(VLOOKUP($A81,SC2_ITAJAI!$R:$X,7,FALSE)&gt;0,I81*VLOOKUP($A81,BASE_DADOS!$A:$O,12,0),0),0)</f>
        <v>0</v>
      </c>
      <c r="Y81" s="169">
        <f>IFERROR(IF(VLOOKUP($A81,SC2_ITAJAI!$R:$X,7,FALSE)&gt;0,J81*VLOOKUP($A81,BASE_DADOS!$A:$O,12,0),0),0)</f>
        <v>0</v>
      </c>
      <c r="Z81" s="169">
        <f>IFERROR(IF(VLOOKUP($A81,SC2_ITAJAI!$R:$X,7,FALSE)&gt;0,K81*VLOOKUP($A81,BASE_DADOS!$A:$O,12,0),0),0)</f>
        <v>0</v>
      </c>
      <c r="AA81" s="169">
        <f>IFERROR(IF(VLOOKUP($A81,SC2_ITAJAI!$R:$X,7,FALSE)&gt;0,L81*VLOOKUP($A81,BASE_DADOS!$A:$O,12,0),0),0)</f>
        <v>0</v>
      </c>
      <c r="AB81" s="169">
        <f>IFERROR(IF(VLOOKUP($A81,SC2_ITAJAI!$R:$X,7,FALSE)&gt;0,M81*VLOOKUP($A81,BASE_DADOS!$A:$O,12,0),0),0)</f>
        <v>0</v>
      </c>
      <c r="AC81" s="169">
        <f>IFERROR(IF(VLOOKUP($A81,SC2_ITAJAI!$R:$X,7,FALSE)&gt;0,N81*VLOOKUP($A81,BASE_DADOS!$A:$O,12,0),0),0)</f>
        <v>0</v>
      </c>
      <c r="AD81" s="169">
        <f>IFERROR(IF(VLOOKUP($A81,SC2_ITAJAI!$R:$X,7,FALSE)&gt;0,O81*VLOOKUP($A81,BASE_DADOS!$A:$O,12,0),0),0)</f>
        <v>0</v>
      </c>
      <c r="AE81" s="169">
        <f>IFERROR(IF(VLOOKUP($A81,SC2_ITAJAI!$R:$X,7,FALSE)&gt;0,P81*VLOOKUP($A81,BASE_DADOS!$A:$O,12,0),0),0)</f>
        <v>0</v>
      </c>
      <c r="AF81" s="169">
        <f>IFERROR(IF(VLOOKUP($A81,SC2_ITAJAI!$R:$X,7,FALSE)&gt;0,Q81*VLOOKUP($A81,BASE_DADOS!$A:$O,12,0),0),0)</f>
        <v>0</v>
      </c>
    </row>
    <row r="82" spans="1:32" ht="15.75" customHeight="1">
      <c r="A82" s="165" t="str">
        <f t="shared" si="1"/>
        <v>SC2_ITAJAIABERTURA / ENCERRAMENTO</v>
      </c>
      <c r="B82" s="3" t="s">
        <v>112</v>
      </c>
      <c r="C82" s="121" t="s">
        <v>111</v>
      </c>
      <c r="D82" s="117">
        <v>0.49099999999999999</v>
      </c>
      <c r="E82" s="117">
        <v>0.50900000000000001</v>
      </c>
      <c r="F82" s="117">
        <v>9.2999999999999999E-2</v>
      </c>
      <c r="G82" s="117">
        <v>0.193</v>
      </c>
      <c r="H82" s="117">
        <v>0.182</v>
      </c>
      <c r="I82" s="117">
        <v>0.16</v>
      </c>
      <c r="J82" s="117">
        <v>0.21099999999999999</v>
      </c>
      <c r="K82" s="117">
        <v>0.161</v>
      </c>
      <c r="L82" s="117">
        <v>0.27600000000000002</v>
      </c>
      <c r="M82" s="117">
        <v>0.41699999999999998</v>
      </c>
      <c r="N82" s="117">
        <v>0.307</v>
      </c>
      <c r="O82" s="117">
        <v>0.30199999999999999</v>
      </c>
      <c r="P82" s="117">
        <v>0.34399999999999997</v>
      </c>
      <c r="Q82" s="117">
        <v>0.35299999999999998</v>
      </c>
      <c r="R82" s="3"/>
      <c r="S82" s="169">
        <f>IFERROR(IF(VLOOKUP($A82,SC2_ITAJAI!$R:$X,7,FALSE)&gt;0,D82*VLOOKUP($A82,BASE_DADOS!$A:$O,12,0),0),0)</f>
        <v>0</v>
      </c>
      <c r="T82" s="169">
        <f>IFERROR(IF(VLOOKUP($A82,SC2_ITAJAI!$R:$X,7,FALSE)&gt;0,E82*VLOOKUP($A82,BASE_DADOS!$A:$O,12,0),0),0)</f>
        <v>0</v>
      </c>
      <c r="U82" s="169">
        <f>IFERROR(IF(VLOOKUP($A82,SC2_ITAJAI!$R:$X,7,FALSE)&gt;0,F82*VLOOKUP($A82,BASE_DADOS!$A:$O,12,0),0),0)</f>
        <v>0</v>
      </c>
      <c r="V82" s="169">
        <f>IFERROR(IF(VLOOKUP($A82,SC2_ITAJAI!$R:$X,7,FALSE)&gt;0,G82*VLOOKUP($A82,BASE_DADOS!$A:$O,12,0),0),0)</f>
        <v>0</v>
      </c>
      <c r="W82" s="169">
        <f>IFERROR(IF(VLOOKUP($A82,SC2_ITAJAI!$R:$X,7,FALSE)&gt;0,H82*VLOOKUP($A82,BASE_DADOS!$A:$O,12,0),0),0)</f>
        <v>0</v>
      </c>
      <c r="X82" s="169">
        <f>IFERROR(IF(VLOOKUP($A82,SC2_ITAJAI!$R:$X,7,FALSE)&gt;0,I82*VLOOKUP($A82,BASE_DADOS!$A:$O,12,0),0),0)</f>
        <v>0</v>
      </c>
      <c r="Y82" s="169">
        <f>IFERROR(IF(VLOOKUP($A82,SC2_ITAJAI!$R:$X,7,FALSE)&gt;0,J82*VLOOKUP($A82,BASE_DADOS!$A:$O,12,0),0),0)</f>
        <v>0</v>
      </c>
      <c r="Z82" s="169">
        <f>IFERROR(IF(VLOOKUP($A82,SC2_ITAJAI!$R:$X,7,FALSE)&gt;0,K82*VLOOKUP($A82,BASE_DADOS!$A:$O,12,0),0),0)</f>
        <v>0</v>
      </c>
      <c r="AA82" s="169">
        <f>IFERROR(IF(VLOOKUP($A82,SC2_ITAJAI!$R:$X,7,FALSE)&gt;0,L82*VLOOKUP($A82,BASE_DADOS!$A:$O,12,0),0),0)</f>
        <v>0</v>
      </c>
      <c r="AB82" s="169">
        <f>IFERROR(IF(VLOOKUP($A82,SC2_ITAJAI!$R:$X,7,FALSE)&gt;0,M82*VLOOKUP($A82,BASE_DADOS!$A:$O,12,0),0),0)</f>
        <v>0</v>
      </c>
      <c r="AC82" s="169">
        <f>IFERROR(IF(VLOOKUP($A82,SC2_ITAJAI!$R:$X,7,FALSE)&gt;0,N82*VLOOKUP($A82,BASE_DADOS!$A:$O,12,0),0),0)</f>
        <v>0</v>
      </c>
      <c r="AD82" s="169">
        <f>IFERROR(IF(VLOOKUP($A82,SC2_ITAJAI!$R:$X,7,FALSE)&gt;0,O82*VLOOKUP($A82,BASE_DADOS!$A:$O,12,0),0),0)</f>
        <v>0</v>
      </c>
      <c r="AE82" s="169">
        <f>IFERROR(IF(VLOOKUP($A82,SC2_ITAJAI!$R:$X,7,FALSE)&gt;0,P82*VLOOKUP($A82,BASE_DADOS!$A:$O,12,0),0),0)</f>
        <v>0</v>
      </c>
      <c r="AF82" s="169">
        <f>IFERROR(IF(VLOOKUP($A82,SC2_ITAJAI!$R:$X,7,FALSE)&gt;0,Q82*VLOOKUP($A82,BASE_DADOS!$A:$O,12,0),0),0)</f>
        <v>0</v>
      </c>
    </row>
    <row r="83" spans="1:32" ht="15.75" customHeight="1">
      <c r="A83" s="3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</row>
    <row r="84" spans="1:32" ht="15.75" customHeight="1">
      <c r="A84" s="3"/>
      <c r="C84" s="175" t="s">
        <v>128</v>
      </c>
      <c r="D84" s="176" t="s">
        <v>129</v>
      </c>
      <c r="E84" s="176" t="s">
        <v>130</v>
      </c>
      <c r="F84" s="176" t="s">
        <v>147</v>
      </c>
      <c r="G84" s="176" t="s">
        <v>132</v>
      </c>
      <c r="H84" s="176" t="s">
        <v>133</v>
      </c>
      <c r="I84" s="176" t="s">
        <v>134</v>
      </c>
      <c r="J84" s="176" t="s">
        <v>135</v>
      </c>
      <c r="K84" s="176" t="s">
        <v>136</v>
      </c>
      <c r="L84" s="176" t="s">
        <v>137</v>
      </c>
      <c r="M84" s="176" t="s">
        <v>138</v>
      </c>
      <c r="N84" s="176" t="s">
        <v>139</v>
      </c>
      <c r="O84" s="176" t="s">
        <v>140</v>
      </c>
      <c r="P84" s="176" t="s">
        <v>141</v>
      </c>
      <c r="Q84" s="176" t="s">
        <v>142</v>
      </c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</row>
    <row r="85" spans="1:32" ht="15.75" customHeight="1">
      <c r="A85" s="165" t="str">
        <f t="shared" ref="A85:A122" si="2">B85&amp;C85</f>
        <v>SC3_CRICIÚMASC NO AR</v>
      </c>
      <c r="B85" s="3" t="s">
        <v>115</v>
      </c>
      <c r="C85" s="121" t="s">
        <v>45</v>
      </c>
      <c r="D85" s="117">
        <v>0.57499999999999996</v>
      </c>
      <c r="E85" s="117">
        <v>0.42499999999999999</v>
      </c>
      <c r="F85" s="117">
        <v>0.09</v>
      </c>
      <c r="G85" s="117">
        <v>0.122</v>
      </c>
      <c r="H85" s="117">
        <v>0.216</v>
      </c>
      <c r="I85" s="117">
        <v>0.18</v>
      </c>
      <c r="J85" s="117">
        <v>0.20899999999999999</v>
      </c>
      <c r="K85" s="117">
        <v>0.183</v>
      </c>
      <c r="L85" s="117">
        <v>0.27500000000000002</v>
      </c>
      <c r="M85" s="117">
        <v>0.29199999999999998</v>
      </c>
      <c r="N85" s="117">
        <v>0.433</v>
      </c>
      <c r="O85" s="117">
        <v>0.45100000000000001</v>
      </c>
      <c r="P85" s="117">
        <v>0.40100000000000002</v>
      </c>
      <c r="Q85" s="117">
        <v>0.14699999999999999</v>
      </c>
      <c r="S85" s="169">
        <f>IFERROR(IF(VLOOKUP($A85,SC3_CRICIÚMA!$R:$X,7,FALSE)&gt;0,D85*VLOOKUP($A85,BASE_DADOS!$A:$O,12,0),0),0)</f>
        <v>0</v>
      </c>
      <c r="T85" s="169">
        <f>IFERROR(IF(VLOOKUP($A85,SC3_CRICIÚMA!$R:$X,7,FALSE)&gt;0,E85*VLOOKUP($A85,BASE_DADOS!$A:$O,12,0),0),0)</f>
        <v>0</v>
      </c>
      <c r="U85" s="169">
        <f>IFERROR(IF(VLOOKUP($A85,SC3_CRICIÚMA!$R:$X,7,FALSE)&gt;0,F85*VLOOKUP($A85,BASE_DADOS!$A:$O,12,0),0),0)</f>
        <v>0</v>
      </c>
      <c r="V85" s="169">
        <f>IFERROR(IF(VLOOKUP($A85,SC3_CRICIÚMA!$R:$X,7,FALSE)&gt;0,G85*VLOOKUP($A85,BASE_DADOS!$A:$O,12,0),0),0)</f>
        <v>0</v>
      </c>
      <c r="W85" s="169">
        <f>IFERROR(IF(VLOOKUP($A85,SC3_CRICIÚMA!$R:$X,7,FALSE)&gt;0,H85*VLOOKUP($A85,BASE_DADOS!$A:$O,12,0),0),0)</f>
        <v>0</v>
      </c>
      <c r="X85" s="169">
        <f>IFERROR(IF(VLOOKUP($A85,SC3_CRICIÚMA!$R:$X,7,FALSE)&gt;0,I85*VLOOKUP($A85,BASE_DADOS!$A:$O,12,0),0),0)</f>
        <v>0</v>
      </c>
      <c r="Y85" s="169">
        <f>IFERROR(IF(VLOOKUP($A85,SC3_CRICIÚMA!$R:$X,7,FALSE)&gt;0,J85*VLOOKUP($A85,BASE_DADOS!$A:$O,12,0),0),0)</f>
        <v>0</v>
      </c>
      <c r="Z85" s="169">
        <f>IFERROR(IF(VLOOKUP($A85,SC3_CRICIÚMA!$R:$X,7,FALSE)&gt;0,K85*VLOOKUP($A85,BASE_DADOS!$A:$O,12,0),0),0)</f>
        <v>0</v>
      </c>
      <c r="AA85" s="169">
        <f>IFERROR(IF(VLOOKUP($A85,SC3_CRICIÚMA!$R:$X,7,FALSE)&gt;0,L85*VLOOKUP($A85,BASE_DADOS!$A:$O,12,0),0),0)</f>
        <v>0</v>
      </c>
      <c r="AB85" s="169">
        <f>IFERROR(IF(VLOOKUP($A85,SC3_CRICIÚMA!$R:$X,7,FALSE)&gt;0,M85*VLOOKUP($A85,BASE_DADOS!$A:$O,12,0),0),0)</f>
        <v>0</v>
      </c>
      <c r="AC85" s="169">
        <f>IFERROR(IF(VLOOKUP($A85,SC3_CRICIÚMA!$R:$X,7,FALSE)&gt;0,N85*VLOOKUP($A85,BASE_DADOS!$A:$O,12,0),0),0)</f>
        <v>0</v>
      </c>
      <c r="AD85" s="169">
        <f>IFERROR(IF(VLOOKUP($A85,SC3_CRICIÚMA!$R:$X,7,FALSE)&gt;0,O85*VLOOKUP($A85,BASE_DADOS!$A:$O,12,0),0),0)</f>
        <v>0</v>
      </c>
      <c r="AE85" s="169">
        <f>IFERROR(IF(VLOOKUP($A85,SC3_CRICIÚMA!$R:$X,7,FALSE)&gt;0,P85*VLOOKUP($A85,BASE_DADOS!$A:$O,12,0),0),0)</f>
        <v>0</v>
      </c>
      <c r="AF85" s="169">
        <f>IFERROR(IF(VLOOKUP($A85,SC3_CRICIÚMA!$R:$X,7,FALSE)&gt;0,Q85*VLOOKUP($A85,BASE_DADOS!$A:$O,12,0),0),0)</f>
        <v>0</v>
      </c>
    </row>
    <row r="86" spans="1:32" ht="15.75" customHeight="1">
      <c r="A86" s="165" t="str">
        <f t="shared" si="2"/>
        <v>SC3_CRICIÚMAFALA BRASIL</v>
      </c>
      <c r="B86" s="3" t="s">
        <v>115</v>
      </c>
      <c r="C86" s="121" t="s">
        <v>48</v>
      </c>
      <c r="D86" s="117">
        <v>0.6</v>
      </c>
      <c r="E86" s="117">
        <v>0.4</v>
      </c>
      <c r="F86" s="117">
        <v>0.13500000000000001</v>
      </c>
      <c r="G86" s="117">
        <v>0.16200000000000001</v>
      </c>
      <c r="H86" s="117">
        <v>0.25900000000000001</v>
      </c>
      <c r="I86" s="117">
        <v>0.192</v>
      </c>
      <c r="J86" s="117">
        <v>0.18099999999999999</v>
      </c>
      <c r="K86" s="117">
        <v>7.1999999999999995E-2</v>
      </c>
      <c r="L86" s="117">
        <v>0.30399999999999999</v>
      </c>
      <c r="M86" s="117">
        <v>0.29799999999999999</v>
      </c>
      <c r="N86" s="117">
        <v>0.39800000000000002</v>
      </c>
      <c r="O86" s="117">
        <v>0.502</v>
      </c>
      <c r="P86" s="117">
        <v>0.23100000000000001</v>
      </c>
      <c r="Q86" s="117">
        <v>0.26700000000000002</v>
      </c>
      <c r="S86" s="169">
        <f>IFERROR(IF(VLOOKUP($A86,SC3_CRICIÚMA!$R:$X,7,FALSE)&gt;0,D86*VLOOKUP($A86,BASE_DADOS!$A:$O,12,0),0),0)</f>
        <v>0</v>
      </c>
      <c r="T86" s="169">
        <f>IFERROR(IF(VLOOKUP($A86,SC3_CRICIÚMA!$R:$X,7,FALSE)&gt;0,E86*VLOOKUP($A86,BASE_DADOS!$A:$O,12,0),0),0)</f>
        <v>0</v>
      </c>
      <c r="U86" s="169">
        <f>IFERROR(IF(VLOOKUP($A86,SC3_CRICIÚMA!$R:$X,7,FALSE)&gt;0,F86*VLOOKUP($A86,BASE_DADOS!$A:$O,12,0),0),0)</f>
        <v>0</v>
      </c>
      <c r="V86" s="169">
        <f>IFERROR(IF(VLOOKUP($A86,SC3_CRICIÚMA!$R:$X,7,FALSE)&gt;0,G86*VLOOKUP($A86,BASE_DADOS!$A:$O,12,0),0),0)</f>
        <v>0</v>
      </c>
      <c r="W86" s="169">
        <f>IFERROR(IF(VLOOKUP($A86,SC3_CRICIÚMA!$R:$X,7,FALSE)&gt;0,H86*VLOOKUP($A86,BASE_DADOS!$A:$O,12,0),0),0)</f>
        <v>0</v>
      </c>
      <c r="X86" s="169">
        <f>IFERROR(IF(VLOOKUP($A86,SC3_CRICIÚMA!$R:$X,7,FALSE)&gt;0,I86*VLOOKUP($A86,BASE_DADOS!$A:$O,12,0),0),0)</f>
        <v>0</v>
      </c>
      <c r="Y86" s="169">
        <f>IFERROR(IF(VLOOKUP($A86,SC3_CRICIÚMA!$R:$X,7,FALSE)&gt;0,J86*VLOOKUP($A86,BASE_DADOS!$A:$O,12,0),0),0)</f>
        <v>0</v>
      </c>
      <c r="Z86" s="169">
        <f>IFERROR(IF(VLOOKUP($A86,SC3_CRICIÚMA!$R:$X,7,FALSE)&gt;0,K86*VLOOKUP($A86,BASE_DADOS!$A:$O,12,0),0),0)</f>
        <v>0</v>
      </c>
      <c r="AA86" s="169">
        <f>IFERROR(IF(VLOOKUP($A86,SC3_CRICIÚMA!$R:$X,7,FALSE)&gt;0,L86*VLOOKUP($A86,BASE_DADOS!$A:$O,12,0),0),0)</f>
        <v>0</v>
      </c>
      <c r="AB86" s="169">
        <f>IFERROR(IF(VLOOKUP($A86,SC3_CRICIÚMA!$R:$X,7,FALSE)&gt;0,M86*VLOOKUP($A86,BASE_DADOS!$A:$O,12,0),0),0)</f>
        <v>0</v>
      </c>
      <c r="AC86" s="169">
        <f>IFERROR(IF(VLOOKUP($A86,SC3_CRICIÚMA!$R:$X,7,FALSE)&gt;0,N86*VLOOKUP($A86,BASE_DADOS!$A:$O,12,0),0),0)</f>
        <v>0</v>
      </c>
      <c r="AD86" s="169">
        <f>IFERROR(IF(VLOOKUP($A86,SC3_CRICIÚMA!$R:$X,7,FALSE)&gt;0,O86*VLOOKUP($A86,BASE_DADOS!$A:$O,12,0),0),0)</f>
        <v>0</v>
      </c>
      <c r="AE86" s="169">
        <f>IFERROR(IF(VLOOKUP($A86,SC3_CRICIÚMA!$R:$X,7,FALSE)&gt;0,P86*VLOOKUP($A86,BASE_DADOS!$A:$O,12,0),0),0)</f>
        <v>0</v>
      </c>
      <c r="AF86" s="169">
        <f>IFERROR(IF(VLOOKUP($A86,SC3_CRICIÚMA!$R:$X,7,FALSE)&gt;0,Q86*VLOOKUP($A86,BASE_DADOS!$A:$O,12,0),0),0)</f>
        <v>0</v>
      </c>
    </row>
    <row r="87" spans="1:32" ht="15.75" customHeight="1">
      <c r="A87" s="165" t="str">
        <f t="shared" si="2"/>
        <v>SC3_CRICIÚMAHOJE EM DIA</v>
      </c>
      <c r="B87" s="3" t="s">
        <v>115</v>
      </c>
      <c r="C87" s="121" t="s">
        <v>50</v>
      </c>
      <c r="D87" s="117">
        <v>0.49199999999999999</v>
      </c>
      <c r="E87" s="117">
        <v>0.50800000000000001</v>
      </c>
      <c r="F87" s="117">
        <v>4.1000000000000002E-2</v>
      </c>
      <c r="G87" s="117">
        <v>0.19800000000000001</v>
      </c>
      <c r="H87" s="117">
        <v>0.188</v>
      </c>
      <c r="I87" s="117">
        <v>0.25600000000000001</v>
      </c>
      <c r="J87" s="117">
        <v>0.10299999999999999</v>
      </c>
      <c r="K87" s="117">
        <v>0.215</v>
      </c>
      <c r="L87" s="117">
        <v>0.32700000000000001</v>
      </c>
      <c r="M87" s="117">
        <v>0.36499999999999999</v>
      </c>
      <c r="N87" s="117">
        <v>0.307</v>
      </c>
      <c r="O87" s="117">
        <v>0.38500000000000001</v>
      </c>
      <c r="P87" s="117">
        <v>0.45900000000000002</v>
      </c>
      <c r="Q87" s="117">
        <v>0.155</v>
      </c>
      <c r="S87" s="169">
        <f>IFERROR(IF(VLOOKUP($A87,SC3_CRICIÚMA!$R:$X,7,FALSE)&gt;0,D87*VLOOKUP($A87,BASE_DADOS!$A:$O,12,0),0),0)</f>
        <v>0</v>
      </c>
      <c r="T87" s="169">
        <f>IFERROR(IF(VLOOKUP($A87,SC3_CRICIÚMA!$R:$X,7,FALSE)&gt;0,E87*VLOOKUP($A87,BASE_DADOS!$A:$O,12,0),0),0)</f>
        <v>0</v>
      </c>
      <c r="U87" s="169">
        <f>IFERROR(IF(VLOOKUP($A87,SC3_CRICIÚMA!$R:$X,7,FALSE)&gt;0,F87*VLOOKUP($A87,BASE_DADOS!$A:$O,12,0),0),0)</f>
        <v>0</v>
      </c>
      <c r="V87" s="169">
        <f>IFERROR(IF(VLOOKUP($A87,SC3_CRICIÚMA!$R:$X,7,FALSE)&gt;0,G87*VLOOKUP($A87,BASE_DADOS!$A:$O,12,0),0),0)</f>
        <v>0</v>
      </c>
      <c r="W87" s="169">
        <f>IFERROR(IF(VLOOKUP($A87,SC3_CRICIÚMA!$R:$X,7,FALSE)&gt;0,H87*VLOOKUP($A87,BASE_DADOS!$A:$O,12,0),0),0)</f>
        <v>0</v>
      </c>
      <c r="X87" s="169">
        <f>IFERROR(IF(VLOOKUP($A87,SC3_CRICIÚMA!$R:$X,7,FALSE)&gt;0,I87*VLOOKUP($A87,BASE_DADOS!$A:$O,12,0),0),0)</f>
        <v>0</v>
      </c>
      <c r="Y87" s="169">
        <f>IFERROR(IF(VLOOKUP($A87,SC3_CRICIÚMA!$R:$X,7,FALSE)&gt;0,J87*VLOOKUP($A87,BASE_DADOS!$A:$O,12,0),0),0)</f>
        <v>0</v>
      </c>
      <c r="Z87" s="169">
        <f>IFERROR(IF(VLOOKUP($A87,SC3_CRICIÚMA!$R:$X,7,FALSE)&gt;0,K87*VLOOKUP($A87,BASE_DADOS!$A:$O,12,0),0),0)</f>
        <v>0</v>
      </c>
      <c r="AA87" s="169">
        <f>IFERROR(IF(VLOOKUP($A87,SC3_CRICIÚMA!$R:$X,7,FALSE)&gt;0,L87*VLOOKUP($A87,BASE_DADOS!$A:$O,12,0),0),0)</f>
        <v>0</v>
      </c>
      <c r="AB87" s="169">
        <f>IFERROR(IF(VLOOKUP($A87,SC3_CRICIÚMA!$R:$X,7,FALSE)&gt;0,M87*VLOOKUP($A87,BASE_DADOS!$A:$O,12,0),0),0)</f>
        <v>0</v>
      </c>
      <c r="AC87" s="169">
        <f>IFERROR(IF(VLOOKUP($A87,SC3_CRICIÚMA!$R:$X,7,FALSE)&gt;0,N87*VLOOKUP($A87,BASE_DADOS!$A:$O,12,0),0),0)</f>
        <v>0</v>
      </c>
      <c r="AD87" s="169">
        <f>IFERROR(IF(VLOOKUP($A87,SC3_CRICIÚMA!$R:$X,7,FALSE)&gt;0,O87*VLOOKUP($A87,BASE_DADOS!$A:$O,12,0),0),0)</f>
        <v>0</v>
      </c>
      <c r="AE87" s="169">
        <f>IFERROR(IF(VLOOKUP($A87,SC3_CRICIÚMA!$R:$X,7,FALSE)&gt;0,P87*VLOOKUP($A87,BASE_DADOS!$A:$O,12,0),0),0)</f>
        <v>0</v>
      </c>
      <c r="AF87" s="169">
        <f>IFERROR(IF(VLOOKUP($A87,SC3_CRICIÚMA!$R:$X,7,FALSE)&gt;0,Q87*VLOOKUP($A87,BASE_DADOS!$A:$O,12,0),0),0)</f>
        <v>0</v>
      </c>
    </row>
    <row r="88" spans="1:32" ht="15.75" customHeight="1">
      <c r="A88" s="165" t="str">
        <f t="shared" si="2"/>
        <v>SC3_CRICIÚMABALANÇO GERAL SC</v>
      </c>
      <c r="B88" s="3" t="s">
        <v>115</v>
      </c>
      <c r="C88" s="121" t="s">
        <v>52</v>
      </c>
      <c r="D88" s="117">
        <v>0.59599999999999997</v>
      </c>
      <c r="E88" s="117">
        <v>0.40400000000000003</v>
      </c>
      <c r="F88" s="117">
        <v>5.0000000000000001E-3</v>
      </c>
      <c r="G88" s="117">
        <v>0.20300000000000001</v>
      </c>
      <c r="H88" s="117">
        <v>0.22700000000000001</v>
      </c>
      <c r="I88" s="117">
        <v>0.17499999999999999</v>
      </c>
      <c r="J88" s="117">
        <v>0.16600000000000001</v>
      </c>
      <c r="K88" s="117">
        <v>0.224</v>
      </c>
      <c r="L88" s="117">
        <v>0.23400000000000001</v>
      </c>
      <c r="M88" s="117">
        <v>0.496</v>
      </c>
      <c r="N88" s="117">
        <v>0.27</v>
      </c>
      <c r="O88" s="117">
        <v>0.34</v>
      </c>
      <c r="P88" s="117">
        <v>0.45200000000000001</v>
      </c>
      <c r="Q88" s="117">
        <v>0.20799999999999999</v>
      </c>
      <c r="S88" s="169">
        <f>IFERROR(IF(VLOOKUP($A88,SC3_CRICIÚMA!$R:$X,7,FALSE)&gt;0,D88*VLOOKUP($A88,BASE_DADOS!$A:$O,12,0),0),0)</f>
        <v>0</v>
      </c>
      <c r="T88" s="169">
        <f>IFERROR(IF(VLOOKUP($A88,SC3_CRICIÚMA!$R:$X,7,FALSE)&gt;0,E88*VLOOKUP($A88,BASE_DADOS!$A:$O,12,0),0),0)</f>
        <v>0</v>
      </c>
      <c r="U88" s="169">
        <f>IFERROR(IF(VLOOKUP($A88,SC3_CRICIÚMA!$R:$X,7,FALSE)&gt;0,F88*VLOOKUP($A88,BASE_DADOS!$A:$O,12,0),0),0)</f>
        <v>0</v>
      </c>
      <c r="V88" s="169">
        <f>IFERROR(IF(VLOOKUP($A88,SC3_CRICIÚMA!$R:$X,7,FALSE)&gt;0,G88*VLOOKUP($A88,BASE_DADOS!$A:$O,12,0),0),0)</f>
        <v>0</v>
      </c>
      <c r="W88" s="169">
        <f>IFERROR(IF(VLOOKUP($A88,SC3_CRICIÚMA!$R:$X,7,FALSE)&gt;0,H88*VLOOKUP($A88,BASE_DADOS!$A:$O,12,0),0),0)</f>
        <v>0</v>
      </c>
      <c r="X88" s="169">
        <f>IFERROR(IF(VLOOKUP($A88,SC3_CRICIÚMA!$R:$X,7,FALSE)&gt;0,I88*VLOOKUP($A88,BASE_DADOS!$A:$O,12,0),0),0)</f>
        <v>0</v>
      </c>
      <c r="Y88" s="169">
        <f>IFERROR(IF(VLOOKUP($A88,SC3_CRICIÚMA!$R:$X,7,FALSE)&gt;0,J88*VLOOKUP($A88,BASE_DADOS!$A:$O,12,0),0),0)</f>
        <v>0</v>
      </c>
      <c r="Z88" s="169">
        <f>IFERROR(IF(VLOOKUP($A88,SC3_CRICIÚMA!$R:$X,7,FALSE)&gt;0,K88*VLOOKUP($A88,BASE_DADOS!$A:$O,12,0),0),0)</f>
        <v>0</v>
      </c>
      <c r="AA88" s="169">
        <f>IFERROR(IF(VLOOKUP($A88,SC3_CRICIÚMA!$R:$X,7,FALSE)&gt;0,L88*VLOOKUP($A88,BASE_DADOS!$A:$O,12,0),0),0)</f>
        <v>0</v>
      </c>
      <c r="AB88" s="169">
        <f>IFERROR(IF(VLOOKUP($A88,SC3_CRICIÚMA!$R:$X,7,FALSE)&gt;0,M88*VLOOKUP($A88,BASE_DADOS!$A:$O,12,0),0),0)</f>
        <v>0</v>
      </c>
      <c r="AC88" s="169">
        <f>IFERROR(IF(VLOOKUP($A88,SC3_CRICIÚMA!$R:$X,7,FALSE)&gt;0,N88*VLOOKUP($A88,BASE_DADOS!$A:$O,12,0),0),0)</f>
        <v>0</v>
      </c>
      <c r="AD88" s="169">
        <f>IFERROR(IF(VLOOKUP($A88,SC3_CRICIÚMA!$R:$X,7,FALSE)&gt;0,O88*VLOOKUP($A88,BASE_DADOS!$A:$O,12,0),0),0)</f>
        <v>0</v>
      </c>
      <c r="AE88" s="169">
        <f>IFERROR(IF(VLOOKUP($A88,SC3_CRICIÚMA!$R:$X,7,FALSE)&gt;0,P88*VLOOKUP($A88,BASE_DADOS!$A:$O,12,0),0),0)</f>
        <v>0</v>
      </c>
      <c r="AF88" s="169">
        <f>IFERROR(IF(VLOOKUP($A88,SC3_CRICIÚMA!$R:$X,7,FALSE)&gt;0,Q88*VLOOKUP($A88,BASE_DADOS!$A:$O,12,0),0),0)</f>
        <v>0</v>
      </c>
    </row>
    <row r="89" spans="1:32" ht="15.75" customHeight="1">
      <c r="A89" s="165" t="str">
        <f t="shared" si="2"/>
        <v>SC3_CRICIÚMAVER MAIS</v>
      </c>
      <c r="B89" s="3" t="s">
        <v>115</v>
      </c>
      <c r="C89" s="121" t="s">
        <v>113</v>
      </c>
      <c r="D89" s="117">
        <v>0.57999999999999996</v>
      </c>
      <c r="E89" s="117">
        <v>0.42</v>
      </c>
      <c r="F89" s="117">
        <v>0</v>
      </c>
      <c r="G89" s="117">
        <v>8.7999999999999995E-2</v>
      </c>
      <c r="H89" s="117">
        <v>0.32600000000000001</v>
      </c>
      <c r="I89" s="117">
        <v>0.214</v>
      </c>
      <c r="J89" s="117">
        <v>0.16300000000000001</v>
      </c>
      <c r="K89" s="117">
        <v>0.21</v>
      </c>
      <c r="L89" s="117">
        <v>0.20599999999999999</v>
      </c>
      <c r="M89" s="117">
        <v>0.50800000000000001</v>
      </c>
      <c r="N89" s="117">
        <v>0.28599999999999998</v>
      </c>
      <c r="O89" s="117">
        <v>0.23200000000000001</v>
      </c>
      <c r="P89" s="117">
        <v>0.71099999999999997</v>
      </c>
      <c r="Q89" s="117">
        <v>5.7000000000000002E-2</v>
      </c>
      <c r="S89" s="169">
        <f>IFERROR(IF(VLOOKUP($A89,SC3_CRICIÚMA!$R:$X,7,FALSE)&gt;0,D89*VLOOKUP($A89,BASE_DADOS!$A:$O,12,0),0),0)</f>
        <v>0</v>
      </c>
      <c r="T89" s="169">
        <f>IFERROR(IF(VLOOKUP($A89,SC3_CRICIÚMA!$R:$X,7,FALSE)&gt;0,E89*VLOOKUP($A89,BASE_DADOS!$A:$O,12,0),0),0)</f>
        <v>0</v>
      </c>
      <c r="U89" s="169">
        <f>IFERROR(IF(VLOOKUP($A89,SC3_CRICIÚMA!$R:$X,7,FALSE)&gt;0,F89*VLOOKUP($A89,BASE_DADOS!$A:$O,12,0),0),0)</f>
        <v>0</v>
      </c>
      <c r="V89" s="169">
        <f>IFERROR(IF(VLOOKUP($A89,SC3_CRICIÚMA!$R:$X,7,FALSE)&gt;0,G89*VLOOKUP($A89,BASE_DADOS!$A:$O,12,0),0),0)</f>
        <v>0</v>
      </c>
      <c r="W89" s="169">
        <f>IFERROR(IF(VLOOKUP($A89,SC3_CRICIÚMA!$R:$X,7,FALSE)&gt;0,H89*VLOOKUP($A89,BASE_DADOS!$A:$O,12,0),0),0)</f>
        <v>0</v>
      </c>
      <c r="X89" s="169">
        <f>IFERROR(IF(VLOOKUP($A89,SC3_CRICIÚMA!$R:$X,7,FALSE)&gt;0,I89*VLOOKUP($A89,BASE_DADOS!$A:$O,12,0),0),0)</f>
        <v>0</v>
      </c>
      <c r="Y89" s="169">
        <f>IFERROR(IF(VLOOKUP($A89,SC3_CRICIÚMA!$R:$X,7,FALSE)&gt;0,J89*VLOOKUP($A89,BASE_DADOS!$A:$O,12,0),0),0)</f>
        <v>0</v>
      </c>
      <c r="Z89" s="169">
        <f>IFERROR(IF(VLOOKUP($A89,SC3_CRICIÚMA!$R:$X,7,FALSE)&gt;0,K89*VLOOKUP($A89,BASE_DADOS!$A:$O,12,0),0),0)</f>
        <v>0</v>
      </c>
      <c r="AA89" s="169">
        <f>IFERROR(IF(VLOOKUP($A89,SC3_CRICIÚMA!$R:$X,7,FALSE)&gt;0,L89*VLOOKUP($A89,BASE_DADOS!$A:$O,12,0),0),0)</f>
        <v>0</v>
      </c>
      <c r="AB89" s="169">
        <f>IFERROR(IF(VLOOKUP($A89,SC3_CRICIÚMA!$R:$X,7,FALSE)&gt;0,M89*VLOOKUP($A89,BASE_DADOS!$A:$O,12,0),0),0)</f>
        <v>0</v>
      </c>
      <c r="AC89" s="169">
        <f>IFERROR(IF(VLOOKUP($A89,SC3_CRICIÚMA!$R:$X,7,FALSE)&gt;0,N89*VLOOKUP($A89,BASE_DADOS!$A:$O,12,0),0),0)</f>
        <v>0</v>
      </c>
      <c r="AD89" s="169">
        <f>IFERROR(IF(VLOOKUP($A89,SC3_CRICIÚMA!$R:$X,7,FALSE)&gt;0,O89*VLOOKUP($A89,BASE_DADOS!$A:$O,12,0),0),0)</f>
        <v>0</v>
      </c>
      <c r="AE89" s="169">
        <f>IFERROR(IF(VLOOKUP($A89,SC3_CRICIÚMA!$R:$X,7,FALSE)&gt;0,P89*VLOOKUP($A89,BASE_DADOS!$A:$O,12,0),0),0)</f>
        <v>0</v>
      </c>
      <c r="AF89" s="169">
        <f>IFERROR(IF(VLOOKUP($A89,SC3_CRICIÚMA!$R:$X,7,FALSE)&gt;0,Q89*VLOOKUP($A89,BASE_DADOS!$A:$O,12,0),0),0)</f>
        <v>0</v>
      </c>
    </row>
    <row r="90" spans="1:32" ht="15.75" customHeight="1">
      <c r="A90" s="165" t="str">
        <f t="shared" si="2"/>
        <v>SC3_CRICIÚMAA HORA DA VENENOSA</v>
      </c>
      <c r="B90" s="3" t="s">
        <v>115</v>
      </c>
      <c r="C90" s="121" t="s">
        <v>54</v>
      </c>
      <c r="D90" s="117">
        <v>0.67300000000000004</v>
      </c>
      <c r="E90" s="117">
        <v>0.32700000000000001</v>
      </c>
      <c r="F90" s="117">
        <v>0.20399999999999999</v>
      </c>
      <c r="G90" s="117">
        <v>0.14899999999999999</v>
      </c>
      <c r="H90" s="117">
        <v>0.05</v>
      </c>
      <c r="I90" s="117">
        <v>0.154</v>
      </c>
      <c r="J90" s="117">
        <v>0.21299999999999999</v>
      </c>
      <c r="K90" s="117">
        <v>0.23</v>
      </c>
      <c r="L90" s="117">
        <v>0.42499999999999999</v>
      </c>
      <c r="M90" s="117">
        <v>0.13</v>
      </c>
      <c r="N90" s="117">
        <v>0.44500000000000001</v>
      </c>
      <c r="O90" s="117">
        <v>0.38700000000000001</v>
      </c>
      <c r="P90" s="117">
        <v>0.19800000000000001</v>
      </c>
      <c r="Q90" s="117">
        <v>0.41499999999999998</v>
      </c>
      <c r="S90" s="169">
        <f>IFERROR(IF(VLOOKUP($A90,SC3_CRICIÚMA!$R:$X,7,FALSE)&gt;0,D90*VLOOKUP($A90,BASE_DADOS!$A:$O,12,0),0),0)</f>
        <v>0</v>
      </c>
      <c r="T90" s="169">
        <f>IFERROR(IF(VLOOKUP($A90,SC3_CRICIÚMA!$R:$X,7,FALSE)&gt;0,E90*VLOOKUP($A90,BASE_DADOS!$A:$O,12,0),0),0)</f>
        <v>0</v>
      </c>
      <c r="U90" s="169">
        <f>IFERROR(IF(VLOOKUP($A90,SC3_CRICIÚMA!$R:$X,7,FALSE)&gt;0,F90*VLOOKUP($A90,BASE_DADOS!$A:$O,12,0),0),0)</f>
        <v>0</v>
      </c>
      <c r="V90" s="169">
        <f>IFERROR(IF(VLOOKUP($A90,SC3_CRICIÚMA!$R:$X,7,FALSE)&gt;0,G90*VLOOKUP($A90,BASE_DADOS!$A:$O,12,0),0),0)</f>
        <v>0</v>
      </c>
      <c r="W90" s="169">
        <f>IFERROR(IF(VLOOKUP($A90,SC3_CRICIÚMA!$R:$X,7,FALSE)&gt;0,H90*VLOOKUP($A90,BASE_DADOS!$A:$O,12,0),0),0)</f>
        <v>0</v>
      </c>
      <c r="X90" s="169">
        <f>IFERROR(IF(VLOOKUP($A90,SC3_CRICIÚMA!$R:$X,7,FALSE)&gt;0,I90*VLOOKUP($A90,BASE_DADOS!$A:$O,12,0),0),0)</f>
        <v>0</v>
      </c>
      <c r="Y90" s="169">
        <f>IFERROR(IF(VLOOKUP($A90,SC3_CRICIÚMA!$R:$X,7,FALSE)&gt;0,J90*VLOOKUP($A90,BASE_DADOS!$A:$O,12,0),0),0)</f>
        <v>0</v>
      </c>
      <c r="Z90" s="169">
        <f>IFERROR(IF(VLOOKUP($A90,SC3_CRICIÚMA!$R:$X,7,FALSE)&gt;0,K90*VLOOKUP($A90,BASE_DADOS!$A:$O,12,0),0),0)</f>
        <v>0</v>
      </c>
      <c r="AA90" s="169">
        <f>IFERROR(IF(VLOOKUP($A90,SC3_CRICIÚMA!$R:$X,7,FALSE)&gt;0,L90*VLOOKUP($A90,BASE_DADOS!$A:$O,12,0),0),0)</f>
        <v>0</v>
      </c>
      <c r="AB90" s="169">
        <f>IFERROR(IF(VLOOKUP($A90,SC3_CRICIÚMA!$R:$X,7,FALSE)&gt;0,M90*VLOOKUP($A90,BASE_DADOS!$A:$O,12,0),0),0)</f>
        <v>0</v>
      </c>
      <c r="AC90" s="169">
        <f>IFERROR(IF(VLOOKUP($A90,SC3_CRICIÚMA!$R:$X,7,FALSE)&gt;0,N90*VLOOKUP($A90,BASE_DADOS!$A:$O,12,0),0),0)</f>
        <v>0</v>
      </c>
      <c r="AD90" s="169">
        <f>IFERROR(IF(VLOOKUP($A90,SC3_CRICIÚMA!$R:$X,7,FALSE)&gt;0,O90*VLOOKUP($A90,BASE_DADOS!$A:$O,12,0),0),0)</f>
        <v>0</v>
      </c>
      <c r="AE90" s="169">
        <f>IFERROR(IF(VLOOKUP($A90,SC3_CRICIÚMA!$R:$X,7,FALSE)&gt;0,P90*VLOOKUP($A90,BASE_DADOS!$A:$O,12,0),0),0)</f>
        <v>0</v>
      </c>
      <c r="AF90" s="169">
        <f>IFERROR(IF(VLOOKUP($A90,SC3_CRICIÚMA!$R:$X,7,FALSE)&gt;0,Q90*VLOOKUP($A90,BASE_DADOS!$A:$O,12,0),0),0)</f>
        <v>0</v>
      </c>
    </row>
    <row r="91" spans="1:32" ht="15.75" customHeight="1">
      <c r="A91" s="165" t="str">
        <f t="shared" si="2"/>
        <v>SC3_CRICIÚMANOVELA DA TARDE 1</v>
      </c>
      <c r="B91" s="3" t="s">
        <v>115</v>
      </c>
      <c r="C91" s="121" t="s">
        <v>56</v>
      </c>
      <c r="D91" s="117">
        <v>0.68200000000000005</v>
      </c>
      <c r="E91" s="117">
        <v>0.318</v>
      </c>
      <c r="F91" s="117">
        <v>0.14099999999999999</v>
      </c>
      <c r="G91" s="117">
        <v>0.12</v>
      </c>
      <c r="H91" s="117">
        <v>8.8999999999999996E-2</v>
      </c>
      <c r="I91" s="117">
        <v>0.23799999999999999</v>
      </c>
      <c r="J91" s="117">
        <v>0.20300000000000001</v>
      </c>
      <c r="K91" s="117">
        <v>0.21</v>
      </c>
      <c r="L91" s="117">
        <v>0.39600000000000002</v>
      </c>
      <c r="M91" s="117">
        <v>0.185</v>
      </c>
      <c r="N91" s="117">
        <v>0.42</v>
      </c>
      <c r="O91" s="117">
        <v>0.45500000000000002</v>
      </c>
      <c r="P91" s="117">
        <v>0.19700000000000001</v>
      </c>
      <c r="Q91" s="117">
        <v>0.34699999999999998</v>
      </c>
      <c r="S91" s="169">
        <f>IFERROR(IF(VLOOKUP($A91,SC3_CRICIÚMA!$R:$X,7,FALSE)&gt;0,D91*VLOOKUP($A91,BASE_DADOS!$A:$O,12,0),0),0)</f>
        <v>0</v>
      </c>
      <c r="T91" s="169">
        <f>IFERROR(IF(VLOOKUP($A91,SC3_CRICIÚMA!$R:$X,7,FALSE)&gt;0,E91*VLOOKUP($A91,BASE_DADOS!$A:$O,12,0),0),0)</f>
        <v>0</v>
      </c>
      <c r="U91" s="169">
        <f>IFERROR(IF(VLOOKUP($A91,SC3_CRICIÚMA!$R:$X,7,FALSE)&gt;0,F91*VLOOKUP($A91,BASE_DADOS!$A:$O,12,0),0),0)</f>
        <v>0</v>
      </c>
      <c r="V91" s="169">
        <f>IFERROR(IF(VLOOKUP($A91,SC3_CRICIÚMA!$R:$X,7,FALSE)&gt;0,G91*VLOOKUP($A91,BASE_DADOS!$A:$O,12,0),0),0)</f>
        <v>0</v>
      </c>
      <c r="W91" s="169">
        <f>IFERROR(IF(VLOOKUP($A91,SC3_CRICIÚMA!$R:$X,7,FALSE)&gt;0,H91*VLOOKUP($A91,BASE_DADOS!$A:$O,12,0),0),0)</f>
        <v>0</v>
      </c>
      <c r="X91" s="169">
        <f>IFERROR(IF(VLOOKUP($A91,SC3_CRICIÚMA!$R:$X,7,FALSE)&gt;0,I91*VLOOKUP($A91,BASE_DADOS!$A:$O,12,0),0),0)</f>
        <v>0</v>
      </c>
      <c r="Y91" s="169">
        <f>IFERROR(IF(VLOOKUP($A91,SC3_CRICIÚMA!$R:$X,7,FALSE)&gt;0,J91*VLOOKUP($A91,BASE_DADOS!$A:$O,12,0),0),0)</f>
        <v>0</v>
      </c>
      <c r="Z91" s="169">
        <f>IFERROR(IF(VLOOKUP($A91,SC3_CRICIÚMA!$R:$X,7,FALSE)&gt;0,K91*VLOOKUP($A91,BASE_DADOS!$A:$O,12,0),0),0)</f>
        <v>0</v>
      </c>
      <c r="AA91" s="169">
        <f>IFERROR(IF(VLOOKUP($A91,SC3_CRICIÚMA!$R:$X,7,FALSE)&gt;0,L91*VLOOKUP($A91,BASE_DADOS!$A:$O,12,0),0),0)</f>
        <v>0</v>
      </c>
      <c r="AB91" s="169">
        <f>IFERROR(IF(VLOOKUP($A91,SC3_CRICIÚMA!$R:$X,7,FALSE)&gt;0,M91*VLOOKUP($A91,BASE_DADOS!$A:$O,12,0),0),0)</f>
        <v>0</v>
      </c>
      <c r="AC91" s="169">
        <f>IFERROR(IF(VLOOKUP($A91,SC3_CRICIÚMA!$R:$X,7,FALSE)&gt;0,N91*VLOOKUP($A91,BASE_DADOS!$A:$O,12,0),0),0)</f>
        <v>0</v>
      </c>
      <c r="AD91" s="169">
        <f>IFERROR(IF(VLOOKUP($A91,SC3_CRICIÚMA!$R:$X,7,FALSE)&gt;0,O91*VLOOKUP($A91,BASE_DADOS!$A:$O,12,0),0),0)</f>
        <v>0</v>
      </c>
      <c r="AE91" s="169">
        <f>IFERROR(IF(VLOOKUP($A91,SC3_CRICIÚMA!$R:$X,7,FALSE)&gt;0,P91*VLOOKUP($A91,BASE_DADOS!$A:$O,12,0),0),0)</f>
        <v>0</v>
      </c>
      <c r="AF91" s="169">
        <f>IFERROR(IF(VLOOKUP($A91,SC3_CRICIÚMA!$R:$X,7,FALSE)&gt;0,Q91*VLOOKUP($A91,BASE_DADOS!$A:$O,12,0),0),0)</f>
        <v>0</v>
      </c>
    </row>
    <row r="92" spans="1:32" ht="15.75" customHeight="1">
      <c r="A92" s="165" t="str">
        <f t="shared" si="2"/>
        <v>SC3_CRICIÚMACIDADE ALERTA NACIONAL</v>
      </c>
      <c r="B92" s="3" t="s">
        <v>115</v>
      </c>
      <c r="C92" s="121" t="s">
        <v>58</v>
      </c>
      <c r="D92" s="117">
        <v>0.7</v>
      </c>
      <c r="E92" s="117">
        <v>0.3</v>
      </c>
      <c r="F92" s="117">
        <v>0</v>
      </c>
      <c r="G92" s="117">
        <v>5.5E-2</v>
      </c>
      <c r="H92" s="117">
        <v>0.17499999999999999</v>
      </c>
      <c r="I92" s="117">
        <v>0.42399999999999999</v>
      </c>
      <c r="J92" s="117">
        <v>0.18099999999999999</v>
      </c>
      <c r="K92" s="117">
        <v>0.16400000000000001</v>
      </c>
      <c r="L92" s="117">
        <v>0.33100000000000002</v>
      </c>
      <c r="M92" s="117">
        <v>0.30499999999999999</v>
      </c>
      <c r="N92" s="117">
        <v>0.36399999999999999</v>
      </c>
      <c r="O92" s="117">
        <v>0.60799999999999998</v>
      </c>
      <c r="P92" s="117">
        <v>0.19600000000000001</v>
      </c>
      <c r="Q92" s="117">
        <v>0.19600000000000001</v>
      </c>
      <c r="S92" s="169">
        <f>IFERROR(IF(VLOOKUP($A92,SC3_CRICIÚMA!$R:$X,7,FALSE)&gt;0,D92*VLOOKUP($A92,BASE_DADOS!$A:$O,12,0),0),0)</f>
        <v>0</v>
      </c>
      <c r="T92" s="169">
        <f>IFERROR(IF(VLOOKUP($A92,SC3_CRICIÚMA!$R:$X,7,FALSE)&gt;0,E92*VLOOKUP($A92,BASE_DADOS!$A:$O,12,0),0),0)</f>
        <v>0</v>
      </c>
      <c r="U92" s="169">
        <f>IFERROR(IF(VLOOKUP($A92,SC3_CRICIÚMA!$R:$X,7,FALSE)&gt;0,F92*VLOOKUP($A92,BASE_DADOS!$A:$O,12,0),0),0)</f>
        <v>0</v>
      </c>
      <c r="V92" s="169">
        <f>IFERROR(IF(VLOOKUP($A92,SC3_CRICIÚMA!$R:$X,7,FALSE)&gt;0,G92*VLOOKUP($A92,BASE_DADOS!$A:$O,12,0),0),0)</f>
        <v>0</v>
      </c>
      <c r="W92" s="169">
        <f>IFERROR(IF(VLOOKUP($A92,SC3_CRICIÚMA!$R:$X,7,FALSE)&gt;0,H92*VLOOKUP($A92,BASE_DADOS!$A:$O,12,0),0),0)</f>
        <v>0</v>
      </c>
      <c r="X92" s="169">
        <f>IFERROR(IF(VLOOKUP($A92,SC3_CRICIÚMA!$R:$X,7,FALSE)&gt;0,I92*VLOOKUP($A92,BASE_DADOS!$A:$O,12,0),0),0)</f>
        <v>0</v>
      </c>
      <c r="Y92" s="169">
        <f>IFERROR(IF(VLOOKUP($A92,SC3_CRICIÚMA!$R:$X,7,FALSE)&gt;0,J92*VLOOKUP($A92,BASE_DADOS!$A:$O,12,0),0),0)</f>
        <v>0</v>
      </c>
      <c r="Z92" s="169">
        <f>IFERROR(IF(VLOOKUP($A92,SC3_CRICIÚMA!$R:$X,7,FALSE)&gt;0,K92*VLOOKUP($A92,BASE_DADOS!$A:$O,12,0),0),0)</f>
        <v>0</v>
      </c>
      <c r="AA92" s="169">
        <f>IFERROR(IF(VLOOKUP($A92,SC3_CRICIÚMA!$R:$X,7,FALSE)&gt;0,L92*VLOOKUP($A92,BASE_DADOS!$A:$O,12,0),0),0)</f>
        <v>0</v>
      </c>
      <c r="AB92" s="169">
        <f>IFERROR(IF(VLOOKUP($A92,SC3_CRICIÚMA!$R:$X,7,FALSE)&gt;0,M92*VLOOKUP($A92,BASE_DADOS!$A:$O,12,0),0),0)</f>
        <v>0</v>
      </c>
      <c r="AC92" s="169">
        <f>IFERROR(IF(VLOOKUP($A92,SC3_CRICIÚMA!$R:$X,7,FALSE)&gt;0,N92*VLOOKUP($A92,BASE_DADOS!$A:$O,12,0),0),0)</f>
        <v>0</v>
      </c>
      <c r="AD92" s="169">
        <f>IFERROR(IF(VLOOKUP($A92,SC3_CRICIÚMA!$R:$X,7,FALSE)&gt;0,O92*VLOOKUP($A92,BASE_DADOS!$A:$O,12,0),0),0)</f>
        <v>0</v>
      </c>
      <c r="AE92" s="169">
        <f>IFERROR(IF(VLOOKUP($A92,SC3_CRICIÚMA!$R:$X,7,FALSE)&gt;0,P92*VLOOKUP($A92,BASE_DADOS!$A:$O,12,0),0),0)</f>
        <v>0</v>
      </c>
      <c r="AF92" s="169">
        <f>IFERROR(IF(VLOOKUP($A92,SC3_CRICIÚMA!$R:$X,7,FALSE)&gt;0,Q92*VLOOKUP($A92,BASE_DADOS!$A:$O,12,0),0),0)</f>
        <v>0</v>
      </c>
    </row>
    <row r="93" spans="1:32" ht="15.75" customHeight="1">
      <c r="A93" s="165" t="str">
        <f t="shared" si="2"/>
        <v>SC3_CRICIÚMACIDADE ALERTA SC</v>
      </c>
      <c r="B93" s="3" t="s">
        <v>115</v>
      </c>
      <c r="C93" s="121" t="s">
        <v>60</v>
      </c>
      <c r="D93" s="117">
        <v>0.53700000000000003</v>
      </c>
      <c r="E93" s="117">
        <v>0.46300000000000002</v>
      </c>
      <c r="F93" s="117">
        <v>0.17499999999999999</v>
      </c>
      <c r="G93" s="117">
        <v>0</v>
      </c>
      <c r="H93" s="117">
        <v>0.13500000000000001</v>
      </c>
      <c r="I93" s="117">
        <v>0.27100000000000002</v>
      </c>
      <c r="J93" s="117">
        <v>0.245</v>
      </c>
      <c r="K93" s="117">
        <v>0.17499999999999999</v>
      </c>
      <c r="L93" s="117">
        <v>0.29699999999999999</v>
      </c>
      <c r="M93" s="117">
        <v>0.3</v>
      </c>
      <c r="N93" s="117">
        <v>0.40300000000000002</v>
      </c>
      <c r="O93" s="117">
        <v>0.43099999999999999</v>
      </c>
      <c r="P93" s="117">
        <v>0.29199999999999998</v>
      </c>
      <c r="Q93" s="117">
        <v>0.27800000000000002</v>
      </c>
      <c r="S93" s="169">
        <f>IFERROR(IF(VLOOKUP($A93,SC3_CRICIÚMA!$R:$X,7,FALSE)&gt;0,D93*VLOOKUP($A93,BASE_DADOS!$A:$O,12,0),0),0)</f>
        <v>0</v>
      </c>
      <c r="T93" s="169">
        <f>IFERROR(IF(VLOOKUP($A93,SC3_CRICIÚMA!$R:$X,7,FALSE)&gt;0,E93*VLOOKUP($A93,BASE_DADOS!$A:$O,12,0),0),0)</f>
        <v>0</v>
      </c>
      <c r="U93" s="169">
        <f>IFERROR(IF(VLOOKUP($A93,SC3_CRICIÚMA!$R:$X,7,FALSE)&gt;0,F93*VLOOKUP($A93,BASE_DADOS!$A:$O,12,0),0),0)</f>
        <v>0</v>
      </c>
      <c r="V93" s="169">
        <f>IFERROR(IF(VLOOKUP($A93,SC3_CRICIÚMA!$R:$X,7,FALSE)&gt;0,G93*VLOOKUP($A93,BASE_DADOS!$A:$O,12,0),0),0)</f>
        <v>0</v>
      </c>
      <c r="W93" s="169">
        <f>IFERROR(IF(VLOOKUP($A93,SC3_CRICIÚMA!$R:$X,7,FALSE)&gt;0,H93*VLOOKUP($A93,BASE_DADOS!$A:$O,12,0),0),0)</f>
        <v>0</v>
      </c>
      <c r="X93" s="169">
        <f>IFERROR(IF(VLOOKUP($A93,SC3_CRICIÚMA!$R:$X,7,FALSE)&gt;0,I93*VLOOKUP($A93,BASE_DADOS!$A:$O,12,0),0),0)</f>
        <v>0</v>
      </c>
      <c r="Y93" s="169">
        <f>IFERROR(IF(VLOOKUP($A93,SC3_CRICIÚMA!$R:$X,7,FALSE)&gt;0,J93*VLOOKUP($A93,BASE_DADOS!$A:$O,12,0),0),0)</f>
        <v>0</v>
      </c>
      <c r="Z93" s="169">
        <f>IFERROR(IF(VLOOKUP($A93,SC3_CRICIÚMA!$R:$X,7,FALSE)&gt;0,K93*VLOOKUP($A93,BASE_DADOS!$A:$O,12,0),0),0)</f>
        <v>0</v>
      </c>
      <c r="AA93" s="169">
        <f>IFERROR(IF(VLOOKUP($A93,SC3_CRICIÚMA!$R:$X,7,FALSE)&gt;0,L93*VLOOKUP($A93,BASE_DADOS!$A:$O,12,0),0),0)</f>
        <v>0</v>
      </c>
      <c r="AB93" s="169">
        <f>IFERROR(IF(VLOOKUP($A93,SC3_CRICIÚMA!$R:$X,7,FALSE)&gt;0,M93*VLOOKUP($A93,BASE_DADOS!$A:$O,12,0),0),0)</f>
        <v>0</v>
      </c>
      <c r="AC93" s="169">
        <f>IFERROR(IF(VLOOKUP($A93,SC3_CRICIÚMA!$R:$X,7,FALSE)&gt;0,N93*VLOOKUP($A93,BASE_DADOS!$A:$O,12,0),0),0)</f>
        <v>0</v>
      </c>
      <c r="AD93" s="169">
        <f>IFERROR(IF(VLOOKUP($A93,SC3_CRICIÚMA!$R:$X,7,FALSE)&gt;0,O93*VLOOKUP($A93,BASE_DADOS!$A:$O,12,0),0),0)</f>
        <v>0</v>
      </c>
      <c r="AE93" s="169">
        <f>IFERROR(IF(VLOOKUP($A93,SC3_CRICIÚMA!$R:$X,7,FALSE)&gt;0,P93*VLOOKUP($A93,BASE_DADOS!$A:$O,12,0),0),0)</f>
        <v>0</v>
      </c>
      <c r="AF93" s="169">
        <f>IFERROR(IF(VLOOKUP($A93,SC3_CRICIÚMA!$R:$X,7,FALSE)&gt;0,Q93*VLOOKUP($A93,BASE_DADOS!$A:$O,12,0),0),0)</f>
        <v>0</v>
      </c>
    </row>
    <row r="94" spans="1:32" ht="15.75" customHeight="1">
      <c r="A94" s="165" t="str">
        <f t="shared" si="2"/>
        <v>SC3_CRICIÚMAND NOTÍCIAS</v>
      </c>
      <c r="B94" s="3" t="s">
        <v>115</v>
      </c>
      <c r="C94" s="121" t="s">
        <v>62</v>
      </c>
      <c r="D94" s="117">
        <v>0.53600000000000003</v>
      </c>
      <c r="E94" s="117">
        <v>0.46400000000000002</v>
      </c>
      <c r="F94" s="117">
        <v>7.0999999999999994E-2</v>
      </c>
      <c r="G94" s="117">
        <v>0.1</v>
      </c>
      <c r="H94" s="117">
        <v>7.0999999999999994E-2</v>
      </c>
      <c r="I94" s="117">
        <v>9.7000000000000003E-2</v>
      </c>
      <c r="J94" s="117">
        <v>0.253</v>
      </c>
      <c r="K94" s="117">
        <v>0.40699999999999997</v>
      </c>
      <c r="L94" s="117">
        <v>9.2999999999999999E-2</v>
      </c>
      <c r="M94" s="117">
        <v>0.62</v>
      </c>
      <c r="N94" s="117">
        <v>0.28699999999999998</v>
      </c>
      <c r="O94" s="117">
        <v>0.34399999999999997</v>
      </c>
      <c r="P94" s="117">
        <v>0.40799999999999997</v>
      </c>
      <c r="Q94" s="117">
        <v>0.248</v>
      </c>
      <c r="S94" s="169">
        <f>IFERROR(IF(VLOOKUP($A94,SC3_CRICIÚMA!$R:$X,7,FALSE)&gt;0,D94*VLOOKUP($A94,BASE_DADOS!$A:$O,12,0),0),0)</f>
        <v>0</v>
      </c>
      <c r="T94" s="169">
        <f>IFERROR(IF(VLOOKUP($A94,SC3_CRICIÚMA!$R:$X,7,FALSE)&gt;0,E94*VLOOKUP($A94,BASE_DADOS!$A:$O,12,0),0),0)</f>
        <v>0</v>
      </c>
      <c r="U94" s="169">
        <f>IFERROR(IF(VLOOKUP($A94,SC3_CRICIÚMA!$R:$X,7,FALSE)&gt;0,F94*VLOOKUP($A94,BASE_DADOS!$A:$O,12,0),0),0)</f>
        <v>0</v>
      </c>
      <c r="V94" s="169">
        <f>IFERROR(IF(VLOOKUP($A94,SC3_CRICIÚMA!$R:$X,7,FALSE)&gt;0,G94*VLOOKUP($A94,BASE_DADOS!$A:$O,12,0),0),0)</f>
        <v>0</v>
      </c>
      <c r="W94" s="169">
        <f>IFERROR(IF(VLOOKUP($A94,SC3_CRICIÚMA!$R:$X,7,FALSE)&gt;0,H94*VLOOKUP($A94,BASE_DADOS!$A:$O,12,0),0),0)</f>
        <v>0</v>
      </c>
      <c r="X94" s="169">
        <f>IFERROR(IF(VLOOKUP($A94,SC3_CRICIÚMA!$R:$X,7,FALSE)&gt;0,I94*VLOOKUP($A94,BASE_DADOS!$A:$O,12,0),0),0)</f>
        <v>0</v>
      </c>
      <c r="Y94" s="169">
        <f>IFERROR(IF(VLOOKUP($A94,SC3_CRICIÚMA!$R:$X,7,FALSE)&gt;0,J94*VLOOKUP($A94,BASE_DADOS!$A:$O,12,0),0),0)</f>
        <v>0</v>
      </c>
      <c r="Z94" s="169">
        <f>IFERROR(IF(VLOOKUP($A94,SC3_CRICIÚMA!$R:$X,7,FALSE)&gt;0,K94*VLOOKUP($A94,BASE_DADOS!$A:$O,12,0),0),0)</f>
        <v>0</v>
      </c>
      <c r="AA94" s="169">
        <f>IFERROR(IF(VLOOKUP($A94,SC3_CRICIÚMA!$R:$X,7,FALSE)&gt;0,L94*VLOOKUP($A94,BASE_DADOS!$A:$O,12,0),0),0)</f>
        <v>0</v>
      </c>
      <c r="AB94" s="169">
        <f>IFERROR(IF(VLOOKUP($A94,SC3_CRICIÚMA!$R:$X,7,FALSE)&gt;0,M94*VLOOKUP($A94,BASE_DADOS!$A:$O,12,0),0),0)</f>
        <v>0</v>
      </c>
      <c r="AC94" s="169">
        <f>IFERROR(IF(VLOOKUP($A94,SC3_CRICIÚMA!$R:$X,7,FALSE)&gt;0,N94*VLOOKUP($A94,BASE_DADOS!$A:$O,12,0),0),0)</f>
        <v>0</v>
      </c>
      <c r="AD94" s="169">
        <f>IFERROR(IF(VLOOKUP($A94,SC3_CRICIÚMA!$R:$X,7,FALSE)&gt;0,O94*VLOOKUP($A94,BASE_DADOS!$A:$O,12,0),0),0)</f>
        <v>0</v>
      </c>
      <c r="AE94" s="169">
        <f>IFERROR(IF(VLOOKUP($A94,SC3_CRICIÚMA!$R:$X,7,FALSE)&gt;0,P94*VLOOKUP($A94,BASE_DADOS!$A:$O,12,0),0),0)</f>
        <v>0</v>
      </c>
      <c r="AF94" s="169">
        <f>IFERROR(IF(VLOOKUP($A94,SC3_CRICIÚMA!$R:$X,7,FALSE)&gt;0,Q94*VLOOKUP($A94,BASE_DADOS!$A:$O,12,0),0),0)</f>
        <v>0</v>
      </c>
    </row>
    <row r="95" spans="1:32" ht="15.75" customHeight="1">
      <c r="A95" s="165" t="str">
        <f t="shared" si="2"/>
        <v>SC3_CRICIÚMAJORNAL DA RECORD</v>
      </c>
      <c r="B95" s="3" t="s">
        <v>115</v>
      </c>
      <c r="C95" s="121" t="s">
        <v>64</v>
      </c>
      <c r="D95" s="117">
        <v>0.52100000000000002</v>
      </c>
      <c r="E95" s="117">
        <v>0.47899999999999998</v>
      </c>
      <c r="F95" s="117">
        <v>1.4E-2</v>
      </c>
      <c r="G95" s="117">
        <v>0.182</v>
      </c>
      <c r="H95" s="117">
        <v>0.159</v>
      </c>
      <c r="I95" s="117">
        <v>0.13300000000000001</v>
      </c>
      <c r="J95" s="117">
        <v>0.21299999999999999</v>
      </c>
      <c r="K95" s="117">
        <v>0.29799999999999999</v>
      </c>
      <c r="L95" s="117">
        <v>0.30199999999999999</v>
      </c>
      <c r="M95" s="117">
        <v>0.45800000000000002</v>
      </c>
      <c r="N95" s="117">
        <v>0.23899999999999999</v>
      </c>
      <c r="O95" s="117">
        <v>0.40600000000000003</v>
      </c>
      <c r="P95" s="117">
        <v>0.376</v>
      </c>
      <c r="Q95" s="117">
        <v>0.217</v>
      </c>
      <c r="S95" s="169">
        <f>IFERROR(IF(VLOOKUP($A95,SC3_CRICIÚMA!$R:$X,7,FALSE)&gt;0,D95*VLOOKUP($A95,BASE_DADOS!$A:$O,12,0),0),0)</f>
        <v>0</v>
      </c>
      <c r="T95" s="169">
        <f>IFERROR(IF(VLOOKUP($A95,SC3_CRICIÚMA!$R:$X,7,FALSE)&gt;0,E95*VLOOKUP($A95,BASE_DADOS!$A:$O,12,0),0),0)</f>
        <v>0</v>
      </c>
      <c r="U95" s="169">
        <f>IFERROR(IF(VLOOKUP($A95,SC3_CRICIÚMA!$R:$X,7,FALSE)&gt;0,F95*VLOOKUP($A95,BASE_DADOS!$A:$O,12,0),0),0)</f>
        <v>0</v>
      </c>
      <c r="V95" s="169">
        <f>IFERROR(IF(VLOOKUP($A95,SC3_CRICIÚMA!$R:$X,7,FALSE)&gt;0,G95*VLOOKUP($A95,BASE_DADOS!$A:$O,12,0),0),0)</f>
        <v>0</v>
      </c>
      <c r="W95" s="169">
        <f>IFERROR(IF(VLOOKUP($A95,SC3_CRICIÚMA!$R:$X,7,FALSE)&gt;0,H95*VLOOKUP($A95,BASE_DADOS!$A:$O,12,0),0),0)</f>
        <v>0</v>
      </c>
      <c r="X95" s="169">
        <f>IFERROR(IF(VLOOKUP($A95,SC3_CRICIÚMA!$R:$X,7,FALSE)&gt;0,I95*VLOOKUP($A95,BASE_DADOS!$A:$O,12,0),0),0)</f>
        <v>0</v>
      </c>
      <c r="Y95" s="169">
        <f>IFERROR(IF(VLOOKUP($A95,SC3_CRICIÚMA!$R:$X,7,FALSE)&gt;0,J95*VLOOKUP($A95,BASE_DADOS!$A:$O,12,0),0),0)</f>
        <v>0</v>
      </c>
      <c r="Z95" s="169">
        <f>IFERROR(IF(VLOOKUP($A95,SC3_CRICIÚMA!$R:$X,7,FALSE)&gt;0,K95*VLOOKUP($A95,BASE_DADOS!$A:$O,12,0),0),0)</f>
        <v>0</v>
      </c>
      <c r="AA95" s="169">
        <f>IFERROR(IF(VLOOKUP($A95,SC3_CRICIÚMA!$R:$X,7,FALSE)&gt;0,L95*VLOOKUP($A95,BASE_DADOS!$A:$O,12,0),0),0)</f>
        <v>0</v>
      </c>
      <c r="AB95" s="169">
        <f>IFERROR(IF(VLOOKUP($A95,SC3_CRICIÚMA!$R:$X,7,FALSE)&gt;0,M95*VLOOKUP($A95,BASE_DADOS!$A:$O,12,0),0),0)</f>
        <v>0</v>
      </c>
      <c r="AC95" s="169">
        <f>IFERROR(IF(VLOOKUP($A95,SC3_CRICIÚMA!$R:$X,7,FALSE)&gt;0,N95*VLOOKUP($A95,BASE_DADOS!$A:$O,12,0),0),0)</f>
        <v>0</v>
      </c>
      <c r="AD95" s="169">
        <f>IFERROR(IF(VLOOKUP($A95,SC3_CRICIÚMA!$R:$X,7,FALSE)&gt;0,O95*VLOOKUP($A95,BASE_DADOS!$A:$O,12,0),0),0)</f>
        <v>0</v>
      </c>
      <c r="AE95" s="169">
        <f>IFERROR(IF(VLOOKUP($A95,SC3_CRICIÚMA!$R:$X,7,FALSE)&gt;0,P95*VLOOKUP($A95,BASE_DADOS!$A:$O,12,0),0),0)</f>
        <v>0</v>
      </c>
      <c r="AF95" s="169">
        <f>IFERROR(IF(VLOOKUP($A95,SC3_CRICIÚMA!$R:$X,7,FALSE)&gt;0,Q95*VLOOKUP($A95,BASE_DADOS!$A:$O,12,0),0),0)</f>
        <v>0</v>
      </c>
    </row>
    <row r="96" spans="1:32" ht="15.75" customHeight="1">
      <c r="A96" s="165" t="str">
        <f t="shared" si="2"/>
        <v>SC3_CRICIÚMANOVELA 3</v>
      </c>
      <c r="B96" s="3" t="s">
        <v>115</v>
      </c>
      <c r="C96" s="121" t="s">
        <v>66</v>
      </c>
      <c r="D96" s="117">
        <v>0.58299999999999996</v>
      </c>
      <c r="E96" s="117">
        <v>0.41699999999999998</v>
      </c>
      <c r="F96" s="117">
        <v>0.22800000000000001</v>
      </c>
      <c r="G96" s="117">
        <v>0.114</v>
      </c>
      <c r="H96" s="117">
        <v>0.13700000000000001</v>
      </c>
      <c r="I96" s="117">
        <v>0.13400000000000001</v>
      </c>
      <c r="J96" s="117">
        <v>0.26700000000000002</v>
      </c>
      <c r="K96" s="117">
        <v>0.121</v>
      </c>
      <c r="L96" s="117">
        <v>0.215</v>
      </c>
      <c r="M96" s="117">
        <v>0.51700000000000002</v>
      </c>
      <c r="N96" s="117">
        <v>0.26700000000000002</v>
      </c>
      <c r="O96" s="117">
        <v>0.44900000000000001</v>
      </c>
      <c r="P96" s="117">
        <v>0.47199999999999998</v>
      </c>
      <c r="Q96" s="117">
        <v>7.9000000000000001E-2</v>
      </c>
      <c r="S96" s="169">
        <f>IFERROR(IF(VLOOKUP($A96,SC3_CRICIÚMA!$R:$X,7,FALSE)&gt;0,D96*VLOOKUP($A96,BASE_DADOS!$A:$O,12,0),0),0)</f>
        <v>0</v>
      </c>
      <c r="T96" s="169">
        <f>IFERROR(IF(VLOOKUP($A96,SC3_CRICIÚMA!$R:$X,7,FALSE)&gt;0,E96*VLOOKUP($A96,BASE_DADOS!$A:$O,12,0),0),0)</f>
        <v>0</v>
      </c>
      <c r="U96" s="169">
        <f>IFERROR(IF(VLOOKUP($A96,SC3_CRICIÚMA!$R:$X,7,FALSE)&gt;0,F96*VLOOKUP($A96,BASE_DADOS!$A:$O,12,0),0),0)</f>
        <v>0</v>
      </c>
      <c r="V96" s="169">
        <f>IFERROR(IF(VLOOKUP($A96,SC3_CRICIÚMA!$R:$X,7,FALSE)&gt;0,G96*VLOOKUP($A96,BASE_DADOS!$A:$O,12,0),0),0)</f>
        <v>0</v>
      </c>
      <c r="W96" s="169">
        <f>IFERROR(IF(VLOOKUP($A96,SC3_CRICIÚMA!$R:$X,7,FALSE)&gt;0,H96*VLOOKUP($A96,BASE_DADOS!$A:$O,12,0),0),0)</f>
        <v>0</v>
      </c>
      <c r="X96" s="169">
        <f>IFERROR(IF(VLOOKUP($A96,SC3_CRICIÚMA!$R:$X,7,FALSE)&gt;0,I96*VLOOKUP($A96,BASE_DADOS!$A:$O,12,0),0),0)</f>
        <v>0</v>
      </c>
      <c r="Y96" s="169">
        <f>IFERROR(IF(VLOOKUP($A96,SC3_CRICIÚMA!$R:$X,7,FALSE)&gt;0,J96*VLOOKUP($A96,BASE_DADOS!$A:$O,12,0),0),0)</f>
        <v>0</v>
      </c>
      <c r="Z96" s="169">
        <f>IFERROR(IF(VLOOKUP($A96,SC3_CRICIÚMA!$R:$X,7,FALSE)&gt;0,K96*VLOOKUP($A96,BASE_DADOS!$A:$O,12,0),0),0)</f>
        <v>0</v>
      </c>
      <c r="AA96" s="169">
        <f>IFERROR(IF(VLOOKUP($A96,SC3_CRICIÚMA!$R:$X,7,FALSE)&gt;0,L96*VLOOKUP($A96,BASE_DADOS!$A:$O,12,0),0),0)</f>
        <v>0</v>
      </c>
      <c r="AB96" s="169">
        <f>IFERROR(IF(VLOOKUP($A96,SC3_CRICIÚMA!$R:$X,7,FALSE)&gt;0,M96*VLOOKUP($A96,BASE_DADOS!$A:$O,12,0),0),0)</f>
        <v>0</v>
      </c>
      <c r="AC96" s="169">
        <f>IFERROR(IF(VLOOKUP($A96,SC3_CRICIÚMA!$R:$X,7,FALSE)&gt;0,N96*VLOOKUP($A96,BASE_DADOS!$A:$O,12,0),0),0)</f>
        <v>0</v>
      </c>
      <c r="AD96" s="169">
        <f>IFERROR(IF(VLOOKUP($A96,SC3_CRICIÚMA!$R:$X,7,FALSE)&gt;0,O96*VLOOKUP($A96,BASE_DADOS!$A:$O,12,0),0),0)</f>
        <v>0</v>
      </c>
      <c r="AE96" s="169">
        <f>IFERROR(IF(VLOOKUP($A96,SC3_CRICIÚMA!$R:$X,7,FALSE)&gt;0,P96*VLOOKUP($A96,BASE_DADOS!$A:$O,12,0),0),0)</f>
        <v>0</v>
      </c>
      <c r="AF96" s="169">
        <f>IFERROR(IF(VLOOKUP($A96,SC3_CRICIÚMA!$R:$X,7,FALSE)&gt;0,Q96*VLOOKUP($A96,BASE_DADOS!$A:$O,12,0),0),0)</f>
        <v>0</v>
      </c>
    </row>
    <row r="97" spans="1:32" ht="15.75" customHeight="1">
      <c r="A97" s="165" t="str">
        <f t="shared" si="2"/>
        <v>SC3_CRICIÚMANOVELA 22HS</v>
      </c>
      <c r="B97" s="3" t="s">
        <v>115</v>
      </c>
      <c r="C97" s="121" t="s">
        <v>68</v>
      </c>
      <c r="D97" s="117">
        <v>0.57799999999999996</v>
      </c>
      <c r="E97" s="117">
        <v>0.42199999999999999</v>
      </c>
      <c r="F97" s="117">
        <v>0.253</v>
      </c>
      <c r="G97" s="117">
        <v>0.10299999999999999</v>
      </c>
      <c r="H97" s="117">
        <v>0.14299999999999999</v>
      </c>
      <c r="I97" s="117">
        <v>0.14299999999999999</v>
      </c>
      <c r="J97" s="117">
        <v>0.27600000000000002</v>
      </c>
      <c r="K97" s="117">
        <v>8.1000000000000003E-2</v>
      </c>
      <c r="L97" s="117">
        <v>0.214</v>
      </c>
      <c r="M97" s="117">
        <v>0.52900000000000003</v>
      </c>
      <c r="N97" s="117">
        <v>0.25800000000000001</v>
      </c>
      <c r="O97" s="117">
        <v>0.48099999999999998</v>
      </c>
      <c r="P97" s="117">
        <v>0.45300000000000001</v>
      </c>
      <c r="Q97" s="117">
        <v>6.7000000000000004E-2</v>
      </c>
      <c r="S97" s="169">
        <f>IFERROR(IF(VLOOKUP($A97,SC3_CRICIÚMA!$R:$X,7,FALSE)&gt;0,D97*VLOOKUP($A97,BASE_DADOS!$A:$O,12,0),0),0)</f>
        <v>0</v>
      </c>
      <c r="T97" s="169">
        <f>IFERROR(IF(VLOOKUP($A97,SC3_CRICIÚMA!$R:$X,7,FALSE)&gt;0,E97*VLOOKUP($A97,BASE_DADOS!$A:$O,12,0),0),0)</f>
        <v>0</v>
      </c>
      <c r="U97" s="169">
        <f>IFERROR(IF(VLOOKUP($A97,SC3_CRICIÚMA!$R:$X,7,FALSE)&gt;0,F97*VLOOKUP($A97,BASE_DADOS!$A:$O,12,0),0),0)</f>
        <v>0</v>
      </c>
      <c r="V97" s="169">
        <f>IFERROR(IF(VLOOKUP($A97,SC3_CRICIÚMA!$R:$X,7,FALSE)&gt;0,G97*VLOOKUP($A97,BASE_DADOS!$A:$O,12,0),0),0)</f>
        <v>0</v>
      </c>
      <c r="W97" s="169">
        <f>IFERROR(IF(VLOOKUP($A97,SC3_CRICIÚMA!$R:$X,7,FALSE)&gt;0,H97*VLOOKUP($A97,BASE_DADOS!$A:$O,12,0),0),0)</f>
        <v>0</v>
      </c>
      <c r="X97" s="169">
        <f>IFERROR(IF(VLOOKUP($A97,SC3_CRICIÚMA!$R:$X,7,FALSE)&gt;0,I97*VLOOKUP($A97,BASE_DADOS!$A:$O,12,0),0),0)</f>
        <v>0</v>
      </c>
      <c r="Y97" s="169">
        <f>IFERROR(IF(VLOOKUP($A97,SC3_CRICIÚMA!$R:$X,7,FALSE)&gt;0,J97*VLOOKUP($A97,BASE_DADOS!$A:$O,12,0),0),0)</f>
        <v>0</v>
      </c>
      <c r="Z97" s="169">
        <f>IFERROR(IF(VLOOKUP($A97,SC3_CRICIÚMA!$R:$X,7,FALSE)&gt;0,K97*VLOOKUP($A97,BASE_DADOS!$A:$O,12,0),0),0)</f>
        <v>0</v>
      </c>
      <c r="AA97" s="169">
        <f>IFERROR(IF(VLOOKUP($A97,SC3_CRICIÚMA!$R:$X,7,FALSE)&gt;0,L97*VLOOKUP($A97,BASE_DADOS!$A:$O,12,0),0),0)</f>
        <v>0</v>
      </c>
      <c r="AB97" s="169">
        <f>IFERROR(IF(VLOOKUP($A97,SC3_CRICIÚMA!$R:$X,7,FALSE)&gt;0,M97*VLOOKUP($A97,BASE_DADOS!$A:$O,12,0),0),0)</f>
        <v>0</v>
      </c>
      <c r="AC97" s="169">
        <f>IFERROR(IF(VLOOKUP($A97,SC3_CRICIÚMA!$R:$X,7,FALSE)&gt;0,N97*VLOOKUP($A97,BASE_DADOS!$A:$O,12,0),0),0)</f>
        <v>0</v>
      </c>
      <c r="AD97" s="169">
        <f>IFERROR(IF(VLOOKUP($A97,SC3_CRICIÚMA!$R:$X,7,FALSE)&gt;0,O97*VLOOKUP($A97,BASE_DADOS!$A:$O,12,0),0),0)</f>
        <v>0</v>
      </c>
      <c r="AE97" s="169">
        <f>IFERROR(IF(VLOOKUP($A97,SC3_CRICIÚMA!$R:$X,7,FALSE)&gt;0,P97*VLOOKUP($A97,BASE_DADOS!$A:$O,12,0),0),0)</f>
        <v>0</v>
      </c>
      <c r="AF97" s="169">
        <f>IFERROR(IF(VLOOKUP($A97,SC3_CRICIÚMA!$R:$X,7,FALSE)&gt;0,Q97*VLOOKUP($A97,BASE_DADOS!$A:$O,12,0),0),0)</f>
        <v>0</v>
      </c>
    </row>
    <row r="98" spans="1:32" ht="15.75" customHeight="1">
      <c r="A98" s="165" t="str">
        <f t="shared" si="2"/>
        <v>SC3_CRICIÚMAREALITY SHOW 1</v>
      </c>
      <c r="B98" s="3" t="s">
        <v>115</v>
      </c>
      <c r="C98" s="121" t="s">
        <v>70</v>
      </c>
      <c r="D98" s="117">
        <v>0.54600000000000004</v>
      </c>
      <c r="E98" s="117">
        <v>0.45400000000000001</v>
      </c>
      <c r="F98" s="117">
        <v>0.16900000000000001</v>
      </c>
      <c r="G98" s="117">
        <v>0.125</v>
      </c>
      <c r="H98" s="117">
        <v>0.17899999999999999</v>
      </c>
      <c r="I98" s="117">
        <v>0.185</v>
      </c>
      <c r="J98" s="117">
        <v>0.25</v>
      </c>
      <c r="K98" s="117">
        <v>9.0999999999999998E-2</v>
      </c>
      <c r="L98" s="117">
        <v>0.28100000000000003</v>
      </c>
      <c r="M98" s="117">
        <v>0.43</v>
      </c>
      <c r="N98" s="117">
        <v>0.28899999999999998</v>
      </c>
      <c r="O98" s="117">
        <v>0.49199999999999999</v>
      </c>
      <c r="P98" s="117">
        <v>0.377</v>
      </c>
      <c r="Q98" s="117">
        <v>0.13100000000000001</v>
      </c>
      <c r="S98" s="169">
        <f>IFERROR(IF(VLOOKUP($A98,SC3_CRICIÚMA!$R:$X,7,FALSE)&gt;0,D98*VLOOKUP($A98,BASE_DADOS!$A:$O,12,0),0),0)</f>
        <v>0</v>
      </c>
      <c r="T98" s="169">
        <f>IFERROR(IF(VLOOKUP($A98,SC3_CRICIÚMA!$R:$X,7,FALSE)&gt;0,E98*VLOOKUP($A98,BASE_DADOS!$A:$O,12,0),0),0)</f>
        <v>0</v>
      </c>
      <c r="U98" s="169">
        <f>IFERROR(IF(VLOOKUP($A98,SC3_CRICIÚMA!$R:$X,7,FALSE)&gt;0,F98*VLOOKUP($A98,BASE_DADOS!$A:$O,12,0),0),0)</f>
        <v>0</v>
      </c>
      <c r="V98" s="169">
        <f>IFERROR(IF(VLOOKUP($A98,SC3_CRICIÚMA!$R:$X,7,FALSE)&gt;0,G98*VLOOKUP($A98,BASE_DADOS!$A:$O,12,0),0),0)</f>
        <v>0</v>
      </c>
      <c r="W98" s="169">
        <f>IFERROR(IF(VLOOKUP($A98,SC3_CRICIÚMA!$R:$X,7,FALSE)&gt;0,H98*VLOOKUP($A98,BASE_DADOS!$A:$O,12,0),0),0)</f>
        <v>0</v>
      </c>
      <c r="X98" s="169">
        <f>IFERROR(IF(VLOOKUP($A98,SC3_CRICIÚMA!$R:$X,7,FALSE)&gt;0,I98*VLOOKUP($A98,BASE_DADOS!$A:$O,12,0),0),0)</f>
        <v>0</v>
      </c>
      <c r="Y98" s="169">
        <f>IFERROR(IF(VLOOKUP($A98,SC3_CRICIÚMA!$R:$X,7,FALSE)&gt;0,J98*VLOOKUP($A98,BASE_DADOS!$A:$O,12,0),0),0)</f>
        <v>0</v>
      </c>
      <c r="Z98" s="169">
        <f>IFERROR(IF(VLOOKUP($A98,SC3_CRICIÚMA!$R:$X,7,FALSE)&gt;0,K98*VLOOKUP($A98,BASE_DADOS!$A:$O,12,0),0),0)</f>
        <v>0</v>
      </c>
      <c r="AA98" s="169">
        <f>IFERROR(IF(VLOOKUP($A98,SC3_CRICIÚMA!$R:$X,7,FALSE)&gt;0,L98*VLOOKUP($A98,BASE_DADOS!$A:$O,12,0),0),0)</f>
        <v>0</v>
      </c>
      <c r="AB98" s="169">
        <f>IFERROR(IF(VLOOKUP($A98,SC3_CRICIÚMA!$R:$X,7,FALSE)&gt;0,M98*VLOOKUP($A98,BASE_DADOS!$A:$O,12,0),0),0)</f>
        <v>0</v>
      </c>
      <c r="AC98" s="169">
        <f>IFERROR(IF(VLOOKUP($A98,SC3_CRICIÚMA!$R:$X,7,FALSE)&gt;0,N98*VLOOKUP($A98,BASE_DADOS!$A:$O,12,0),0),0)</f>
        <v>0</v>
      </c>
      <c r="AD98" s="169">
        <f>IFERROR(IF(VLOOKUP($A98,SC3_CRICIÚMA!$R:$X,7,FALSE)&gt;0,O98*VLOOKUP($A98,BASE_DADOS!$A:$O,12,0),0),0)</f>
        <v>0</v>
      </c>
      <c r="AE98" s="169">
        <f>IFERROR(IF(VLOOKUP($A98,SC3_CRICIÚMA!$R:$X,7,FALSE)&gt;0,P98*VLOOKUP($A98,BASE_DADOS!$A:$O,12,0),0),0)</f>
        <v>0</v>
      </c>
      <c r="AF98" s="169">
        <f>IFERROR(IF(VLOOKUP($A98,SC3_CRICIÚMA!$R:$X,7,FALSE)&gt;0,Q98*VLOOKUP($A98,BASE_DADOS!$A:$O,12,0),0),0)</f>
        <v>0</v>
      </c>
    </row>
    <row r="99" spans="1:32" ht="15.75" customHeight="1">
      <c r="A99" s="165" t="str">
        <f t="shared" si="2"/>
        <v>SC3_CRICIÚMAREALITY SHOW 2</v>
      </c>
      <c r="B99" s="3" t="s">
        <v>115</v>
      </c>
      <c r="C99" s="121" t="s">
        <v>144</v>
      </c>
      <c r="D99" s="117">
        <v>0.54600000000000004</v>
      </c>
      <c r="E99" s="117">
        <v>0.45400000000000001</v>
      </c>
      <c r="F99" s="117">
        <v>0.16900000000000001</v>
      </c>
      <c r="G99" s="117">
        <v>0.125</v>
      </c>
      <c r="H99" s="117">
        <v>0.17899999999999999</v>
      </c>
      <c r="I99" s="117">
        <v>0.185</v>
      </c>
      <c r="J99" s="117">
        <v>0.25</v>
      </c>
      <c r="K99" s="117">
        <v>9.0999999999999998E-2</v>
      </c>
      <c r="L99" s="117">
        <v>0.28100000000000003</v>
      </c>
      <c r="M99" s="117">
        <v>0.43</v>
      </c>
      <c r="N99" s="117">
        <v>0.28899999999999998</v>
      </c>
      <c r="O99" s="117">
        <v>0.49199999999999999</v>
      </c>
      <c r="P99" s="117">
        <v>0.377</v>
      </c>
      <c r="Q99" s="117">
        <v>0.13100000000000001</v>
      </c>
      <c r="S99" s="169">
        <f>IFERROR(IF(VLOOKUP($A99,SC3_CRICIÚMA!$R:$X,7,FALSE)&gt;0,D99*VLOOKUP($A99,BASE_DADOS!$A:$O,12,0),0),0)</f>
        <v>0</v>
      </c>
      <c r="T99" s="169">
        <f>IFERROR(IF(VLOOKUP($A99,SC3_CRICIÚMA!$R:$X,7,FALSE)&gt;0,E99*VLOOKUP($A99,BASE_DADOS!$A:$O,12,0),0),0)</f>
        <v>0</v>
      </c>
      <c r="U99" s="169">
        <f>IFERROR(IF(VLOOKUP($A99,SC3_CRICIÚMA!$R:$X,7,FALSE)&gt;0,F99*VLOOKUP($A99,BASE_DADOS!$A:$O,12,0),0),0)</f>
        <v>0</v>
      </c>
      <c r="V99" s="169">
        <f>IFERROR(IF(VLOOKUP($A99,SC3_CRICIÚMA!$R:$X,7,FALSE)&gt;0,G99*VLOOKUP($A99,BASE_DADOS!$A:$O,12,0),0),0)</f>
        <v>0</v>
      </c>
      <c r="W99" s="169">
        <f>IFERROR(IF(VLOOKUP($A99,SC3_CRICIÚMA!$R:$X,7,FALSE)&gt;0,H99*VLOOKUP($A99,BASE_DADOS!$A:$O,12,0),0),0)</f>
        <v>0</v>
      </c>
      <c r="X99" s="169">
        <f>IFERROR(IF(VLOOKUP($A99,SC3_CRICIÚMA!$R:$X,7,FALSE)&gt;0,I99*VLOOKUP($A99,BASE_DADOS!$A:$O,12,0),0),0)</f>
        <v>0</v>
      </c>
      <c r="Y99" s="169">
        <f>IFERROR(IF(VLOOKUP($A99,SC3_CRICIÚMA!$R:$X,7,FALSE)&gt;0,J99*VLOOKUP($A99,BASE_DADOS!$A:$O,12,0),0),0)</f>
        <v>0</v>
      </c>
      <c r="Z99" s="169">
        <f>IFERROR(IF(VLOOKUP($A99,SC3_CRICIÚMA!$R:$X,7,FALSE)&gt;0,K99*VLOOKUP($A99,BASE_DADOS!$A:$O,12,0),0),0)</f>
        <v>0</v>
      </c>
      <c r="AA99" s="169">
        <f>IFERROR(IF(VLOOKUP($A99,SC3_CRICIÚMA!$R:$X,7,FALSE)&gt;0,L99*VLOOKUP($A99,BASE_DADOS!$A:$O,12,0),0),0)</f>
        <v>0</v>
      </c>
      <c r="AB99" s="169">
        <f>IFERROR(IF(VLOOKUP($A99,SC3_CRICIÚMA!$R:$X,7,FALSE)&gt;0,M99*VLOOKUP($A99,BASE_DADOS!$A:$O,12,0),0),0)</f>
        <v>0</v>
      </c>
      <c r="AC99" s="169">
        <f>IFERROR(IF(VLOOKUP($A99,SC3_CRICIÚMA!$R:$X,7,FALSE)&gt;0,N99*VLOOKUP($A99,BASE_DADOS!$A:$O,12,0),0),0)</f>
        <v>0</v>
      </c>
      <c r="AD99" s="169">
        <f>IFERROR(IF(VLOOKUP($A99,SC3_CRICIÚMA!$R:$X,7,FALSE)&gt;0,O99*VLOOKUP($A99,BASE_DADOS!$A:$O,12,0),0),0)</f>
        <v>0</v>
      </c>
      <c r="AE99" s="169">
        <f>IFERROR(IF(VLOOKUP($A99,SC3_CRICIÚMA!$R:$X,7,FALSE)&gt;0,P99*VLOOKUP($A99,BASE_DADOS!$A:$O,12,0),0),0)</f>
        <v>0</v>
      </c>
      <c r="AF99" s="169">
        <f>IFERROR(IF(VLOOKUP($A99,SC3_CRICIÚMA!$R:$X,7,FALSE)&gt;0,Q99*VLOOKUP($A99,BASE_DADOS!$A:$O,12,0),0),0)</f>
        <v>0</v>
      </c>
    </row>
    <row r="100" spans="1:32" ht="15.75" customHeight="1">
      <c r="A100" s="165" t="str">
        <f t="shared" si="2"/>
        <v>SC3_CRICIÚMAREALITY SHOW 3</v>
      </c>
      <c r="B100" s="3" t="s">
        <v>115</v>
      </c>
      <c r="C100" s="121" t="s">
        <v>145</v>
      </c>
      <c r="D100" s="117">
        <v>0.54600000000000004</v>
      </c>
      <c r="E100" s="117">
        <v>0.45400000000000001</v>
      </c>
      <c r="F100" s="117">
        <v>0.16900000000000001</v>
      </c>
      <c r="G100" s="117">
        <v>0.125</v>
      </c>
      <c r="H100" s="117">
        <v>0.17899999999999999</v>
      </c>
      <c r="I100" s="117">
        <v>0.185</v>
      </c>
      <c r="J100" s="117">
        <v>0.25</v>
      </c>
      <c r="K100" s="117">
        <v>9.0999999999999998E-2</v>
      </c>
      <c r="L100" s="117">
        <v>0.28100000000000003</v>
      </c>
      <c r="M100" s="117">
        <v>0.43</v>
      </c>
      <c r="N100" s="117">
        <v>0.28899999999999998</v>
      </c>
      <c r="O100" s="117">
        <v>0.49199999999999999</v>
      </c>
      <c r="P100" s="117">
        <v>0.377</v>
      </c>
      <c r="Q100" s="117">
        <v>0.13100000000000001</v>
      </c>
      <c r="R100" s="3"/>
      <c r="S100" s="169">
        <f>IFERROR(IF(VLOOKUP($A100,SC3_CRICIÚMA!$R:$X,7,FALSE)&gt;0,D100*VLOOKUP($A100,BASE_DADOS!$A:$O,12,0),0),0)</f>
        <v>0</v>
      </c>
      <c r="T100" s="169">
        <f>IFERROR(IF(VLOOKUP($A100,SC3_CRICIÚMA!$R:$X,7,FALSE)&gt;0,E100*VLOOKUP($A100,BASE_DADOS!$A:$O,12,0),0),0)</f>
        <v>0</v>
      </c>
      <c r="U100" s="169">
        <f>IFERROR(IF(VLOOKUP($A100,SC3_CRICIÚMA!$R:$X,7,FALSE)&gt;0,F100*VLOOKUP($A100,BASE_DADOS!$A:$O,12,0),0),0)</f>
        <v>0</v>
      </c>
      <c r="V100" s="169">
        <f>IFERROR(IF(VLOOKUP($A100,SC3_CRICIÚMA!$R:$X,7,FALSE)&gt;0,G100*VLOOKUP($A100,BASE_DADOS!$A:$O,12,0),0),0)</f>
        <v>0</v>
      </c>
      <c r="W100" s="169">
        <f>IFERROR(IF(VLOOKUP($A100,SC3_CRICIÚMA!$R:$X,7,FALSE)&gt;0,H100*VLOOKUP($A100,BASE_DADOS!$A:$O,12,0),0),0)</f>
        <v>0</v>
      </c>
      <c r="X100" s="169">
        <f>IFERROR(IF(VLOOKUP($A100,SC3_CRICIÚMA!$R:$X,7,FALSE)&gt;0,I100*VLOOKUP($A100,BASE_DADOS!$A:$O,12,0),0),0)</f>
        <v>0</v>
      </c>
      <c r="Y100" s="169">
        <f>IFERROR(IF(VLOOKUP($A100,SC3_CRICIÚMA!$R:$X,7,FALSE)&gt;0,J100*VLOOKUP($A100,BASE_DADOS!$A:$O,12,0),0),0)</f>
        <v>0</v>
      </c>
      <c r="Z100" s="169">
        <f>IFERROR(IF(VLOOKUP($A100,SC3_CRICIÚMA!$R:$X,7,FALSE)&gt;0,K100*VLOOKUP($A100,BASE_DADOS!$A:$O,12,0),0),0)</f>
        <v>0</v>
      </c>
      <c r="AA100" s="169">
        <f>IFERROR(IF(VLOOKUP($A100,SC3_CRICIÚMA!$R:$X,7,FALSE)&gt;0,L100*VLOOKUP($A100,BASE_DADOS!$A:$O,12,0),0),0)</f>
        <v>0</v>
      </c>
      <c r="AB100" s="169">
        <f>IFERROR(IF(VLOOKUP($A100,SC3_CRICIÚMA!$R:$X,7,FALSE)&gt;0,M100*VLOOKUP($A100,BASE_DADOS!$A:$O,12,0),0),0)</f>
        <v>0</v>
      </c>
      <c r="AC100" s="169">
        <f>IFERROR(IF(VLOOKUP($A100,SC3_CRICIÚMA!$R:$X,7,FALSE)&gt;0,N100*VLOOKUP($A100,BASE_DADOS!$A:$O,12,0),0),0)</f>
        <v>0</v>
      </c>
      <c r="AD100" s="169">
        <f>IFERROR(IF(VLOOKUP($A100,SC3_CRICIÚMA!$R:$X,7,FALSE)&gt;0,O100*VLOOKUP($A100,BASE_DADOS!$A:$O,12,0),0),0)</f>
        <v>0</v>
      </c>
      <c r="AE100" s="169">
        <f>IFERROR(IF(VLOOKUP($A100,SC3_CRICIÚMA!$R:$X,7,FALSE)&gt;0,P100*VLOOKUP($A100,BASE_DADOS!$A:$O,12,0),0),0)</f>
        <v>0</v>
      </c>
      <c r="AF100" s="169">
        <f>IFERROR(IF(VLOOKUP($A100,SC3_CRICIÚMA!$R:$X,7,FALSE)&gt;0,Q100*VLOOKUP($A100,BASE_DADOS!$A:$O,12,0),0),0)</f>
        <v>0</v>
      </c>
    </row>
    <row r="101" spans="1:32" ht="15.75" customHeight="1">
      <c r="A101" s="165" t="str">
        <f t="shared" si="2"/>
        <v>SC3_CRICIÚMASÉRIE PREMIUM</v>
      </c>
      <c r="B101" s="3" t="s">
        <v>115</v>
      </c>
      <c r="C101" s="121" t="s">
        <v>75</v>
      </c>
      <c r="D101" s="117">
        <v>0.52600000000000002</v>
      </c>
      <c r="E101" s="117">
        <v>0.47399999999999998</v>
      </c>
      <c r="F101" s="117">
        <v>0.105</v>
      </c>
      <c r="G101" s="117">
        <v>0.14399999999999999</v>
      </c>
      <c r="H101" s="117">
        <v>0.20100000000000001</v>
      </c>
      <c r="I101" s="117">
        <v>0.21099999999999999</v>
      </c>
      <c r="J101" s="117">
        <v>0.23</v>
      </c>
      <c r="K101" s="117">
        <v>0.11</v>
      </c>
      <c r="L101" s="117">
        <v>0.32600000000000001</v>
      </c>
      <c r="M101" s="117">
        <v>0.36099999999999999</v>
      </c>
      <c r="N101" s="117">
        <v>0.313</v>
      </c>
      <c r="O101" s="117">
        <v>0.48899999999999999</v>
      </c>
      <c r="P101" s="117">
        <v>0.33300000000000002</v>
      </c>
      <c r="Q101" s="117">
        <v>0.17799999999999999</v>
      </c>
      <c r="R101" s="3"/>
      <c r="S101" s="169">
        <f>IFERROR(IF(VLOOKUP($A101,SC3_CRICIÚMA!$R:$X,7,FALSE)&gt;0,D101*VLOOKUP($A101,BASE_DADOS!$A:$O,12,0),0),0)</f>
        <v>0</v>
      </c>
      <c r="T101" s="169">
        <f>IFERROR(IF(VLOOKUP($A101,SC3_CRICIÚMA!$R:$X,7,FALSE)&gt;0,E101*VLOOKUP($A101,BASE_DADOS!$A:$O,12,0),0),0)</f>
        <v>0</v>
      </c>
      <c r="U101" s="169">
        <f>IFERROR(IF(VLOOKUP($A101,SC3_CRICIÚMA!$R:$X,7,FALSE)&gt;0,F101*VLOOKUP($A101,BASE_DADOS!$A:$O,12,0),0),0)</f>
        <v>0</v>
      </c>
      <c r="V101" s="169">
        <f>IFERROR(IF(VLOOKUP($A101,SC3_CRICIÚMA!$R:$X,7,FALSE)&gt;0,G101*VLOOKUP($A101,BASE_DADOS!$A:$O,12,0),0),0)</f>
        <v>0</v>
      </c>
      <c r="W101" s="169">
        <f>IFERROR(IF(VLOOKUP($A101,SC3_CRICIÚMA!$R:$X,7,FALSE)&gt;0,H101*VLOOKUP($A101,BASE_DADOS!$A:$O,12,0),0),0)</f>
        <v>0</v>
      </c>
      <c r="X101" s="169">
        <f>IFERROR(IF(VLOOKUP($A101,SC3_CRICIÚMA!$R:$X,7,FALSE)&gt;0,I101*VLOOKUP($A101,BASE_DADOS!$A:$O,12,0),0),0)</f>
        <v>0</v>
      </c>
      <c r="Y101" s="169">
        <f>IFERROR(IF(VLOOKUP($A101,SC3_CRICIÚMA!$R:$X,7,FALSE)&gt;0,J101*VLOOKUP($A101,BASE_DADOS!$A:$O,12,0),0),0)</f>
        <v>0</v>
      </c>
      <c r="Z101" s="169">
        <f>IFERROR(IF(VLOOKUP($A101,SC3_CRICIÚMA!$R:$X,7,FALSE)&gt;0,K101*VLOOKUP($A101,BASE_DADOS!$A:$O,12,0),0),0)</f>
        <v>0</v>
      </c>
      <c r="AA101" s="169">
        <f>IFERROR(IF(VLOOKUP($A101,SC3_CRICIÚMA!$R:$X,7,FALSE)&gt;0,L101*VLOOKUP($A101,BASE_DADOS!$A:$O,12,0),0),0)</f>
        <v>0</v>
      </c>
      <c r="AB101" s="169">
        <f>IFERROR(IF(VLOOKUP($A101,SC3_CRICIÚMA!$R:$X,7,FALSE)&gt;0,M101*VLOOKUP($A101,BASE_DADOS!$A:$O,12,0),0),0)</f>
        <v>0</v>
      </c>
      <c r="AC101" s="169">
        <f>IFERROR(IF(VLOOKUP($A101,SC3_CRICIÚMA!$R:$X,7,FALSE)&gt;0,N101*VLOOKUP($A101,BASE_DADOS!$A:$O,12,0),0),0)</f>
        <v>0</v>
      </c>
      <c r="AD101" s="169">
        <f>IFERROR(IF(VLOOKUP($A101,SC3_CRICIÚMA!$R:$X,7,FALSE)&gt;0,O101*VLOOKUP($A101,BASE_DADOS!$A:$O,12,0),0),0)</f>
        <v>0</v>
      </c>
      <c r="AE101" s="169">
        <f>IFERROR(IF(VLOOKUP($A101,SC3_CRICIÚMA!$R:$X,7,FALSE)&gt;0,P101*VLOOKUP($A101,BASE_DADOS!$A:$O,12,0),0),0)</f>
        <v>0</v>
      </c>
      <c r="AF101" s="169">
        <f>IFERROR(IF(VLOOKUP($A101,SC3_CRICIÚMA!$R:$X,7,FALSE)&gt;0,Q101*VLOOKUP($A101,BASE_DADOS!$A:$O,12,0),0),0)</f>
        <v>0</v>
      </c>
    </row>
    <row r="102" spans="1:32" ht="15.75" customHeight="1">
      <c r="A102" s="165" t="str">
        <f t="shared" si="2"/>
        <v>SC3_CRICIÚMABRASIL CAMINHONEIRO</v>
      </c>
      <c r="B102" s="3" t="s">
        <v>115</v>
      </c>
      <c r="C102" s="121" t="s">
        <v>77</v>
      </c>
      <c r="D102" s="117">
        <v>0.57352941176470584</v>
      </c>
      <c r="E102" s="117">
        <v>0.4264705882352941</v>
      </c>
      <c r="F102" s="117">
        <v>5.8823529411764705E-2</v>
      </c>
      <c r="G102" s="117">
        <v>0.15441176470588236</v>
      </c>
      <c r="H102" s="117">
        <v>0.16911764705882354</v>
      </c>
      <c r="I102" s="117">
        <v>0.125</v>
      </c>
      <c r="J102" s="117">
        <v>0.22058823529411764</v>
      </c>
      <c r="K102" s="117">
        <v>0.27205882352941174</v>
      </c>
      <c r="L102" s="117">
        <v>0.22058823529411764</v>
      </c>
      <c r="M102" s="117">
        <v>0.38235294117647056</v>
      </c>
      <c r="N102" s="117">
        <v>0.39705882352941174</v>
      </c>
      <c r="O102" s="117">
        <v>0.45054945054945056</v>
      </c>
      <c r="P102" s="117">
        <v>0.42857142857142855</v>
      </c>
      <c r="Q102" s="117">
        <v>0.12087912087912088</v>
      </c>
      <c r="R102" s="3"/>
      <c r="S102" s="169">
        <f>IFERROR(IF(VLOOKUP($A102,SC3_CRICIÚMA!$R:$X,7,FALSE)&gt;0,D102*VLOOKUP($A102,BASE_DADOS!$A:$O,12,0),0),0)</f>
        <v>0</v>
      </c>
      <c r="T102" s="169">
        <f>IFERROR(IF(VLOOKUP($A102,SC3_CRICIÚMA!$R:$X,7,FALSE)&gt;0,E102*VLOOKUP($A102,BASE_DADOS!$A:$O,12,0),0),0)</f>
        <v>0</v>
      </c>
      <c r="U102" s="169">
        <f>IFERROR(IF(VLOOKUP($A102,SC3_CRICIÚMA!$R:$X,7,FALSE)&gt;0,F102*VLOOKUP($A102,BASE_DADOS!$A:$O,12,0),0),0)</f>
        <v>0</v>
      </c>
      <c r="V102" s="169">
        <f>IFERROR(IF(VLOOKUP($A102,SC3_CRICIÚMA!$R:$X,7,FALSE)&gt;0,G102*VLOOKUP($A102,BASE_DADOS!$A:$O,12,0),0),0)</f>
        <v>0</v>
      </c>
      <c r="W102" s="169">
        <f>IFERROR(IF(VLOOKUP($A102,SC3_CRICIÚMA!$R:$X,7,FALSE)&gt;0,H102*VLOOKUP($A102,BASE_DADOS!$A:$O,12,0),0),0)</f>
        <v>0</v>
      </c>
      <c r="X102" s="169">
        <f>IFERROR(IF(VLOOKUP($A102,SC3_CRICIÚMA!$R:$X,7,FALSE)&gt;0,I102*VLOOKUP($A102,BASE_DADOS!$A:$O,12,0),0),0)</f>
        <v>0</v>
      </c>
      <c r="Y102" s="169">
        <f>IFERROR(IF(VLOOKUP($A102,SC3_CRICIÚMA!$R:$X,7,FALSE)&gt;0,J102*VLOOKUP($A102,BASE_DADOS!$A:$O,12,0),0),0)</f>
        <v>0</v>
      </c>
      <c r="Z102" s="169">
        <f>IFERROR(IF(VLOOKUP($A102,SC3_CRICIÚMA!$R:$X,7,FALSE)&gt;0,K102*VLOOKUP($A102,BASE_DADOS!$A:$O,12,0),0),0)</f>
        <v>0</v>
      </c>
      <c r="AA102" s="169">
        <f>IFERROR(IF(VLOOKUP($A102,SC3_CRICIÚMA!$R:$X,7,FALSE)&gt;0,L102*VLOOKUP($A102,BASE_DADOS!$A:$O,12,0),0),0)</f>
        <v>0</v>
      </c>
      <c r="AB102" s="169">
        <f>IFERROR(IF(VLOOKUP($A102,SC3_CRICIÚMA!$R:$X,7,FALSE)&gt;0,M102*VLOOKUP($A102,BASE_DADOS!$A:$O,12,0),0),0)</f>
        <v>0</v>
      </c>
      <c r="AC102" s="169">
        <f>IFERROR(IF(VLOOKUP($A102,SC3_CRICIÚMA!$R:$X,7,FALSE)&gt;0,N102*VLOOKUP($A102,BASE_DADOS!$A:$O,12,0),0),0)</f>
        <v>0</v>
      </c>
      <c r="AD102" s="169">
        <f>IFERROR(IF(VLOOKUP($A102,SC3_CRICIÚMA!$R:$X,7,FALSE)&gt;0,O102*VLOOKUP($A102,BASE_DADOS!$A:$O,12,0),0),0)</f>
        <v>0</v>
      </c>
      <c r="AE102" s="169">
        <f>IFERROR(IF(VLOOKUP($A102,SC3_CRICIÚMA!$R:$X,7,FALSE)&gt;0,P102*VLOOKUP($A102,BASE_DADOS!$A:$O,12,0),0),0)</f>
        <v>0</v>
      </c>
      <c r="AF102" s="169">
        <f>IFERROR(IF(VLOOKUP($A102,SC3_CRICIÚMA!$R:$X,7,FALSE)&gt;0,Q102*VLOOKUP($A102,BASE_DADOS!$A:$O,12,0),0),0)</f>
        <v>0</v>
      </c>
    </row>
    <row r="103" spans="1:32" ht="15.75" customHeight="1">
      <c r="A103" s="165" t="str">
        <f t="shared" si="2"/>
        <v>SC3_CRICIÚMAFALA BRASIL - EDIÇÃO DE SÁBADO</v>
      </c>
      <c r="B103" s="3" t="s">
        <v>115</v>
      </c>
      <c r="C103" s="121" t="s">
        <v>80</v>
      </c>
      <c r="D103" s="117">
        <v>0.57352941176470584</v>
      </c>
      <c r="E103" s="117">
        <v>0.4264705882352941</v>
      </c>
      <c r="F103" s="117">
        <v>5.8823529411764705E-2</v>
      </c>
      <c r="G103" s="117">
        <v>0.15441176470588236</v>
      </c>
      <c r="H103" s="117">
        <v>0.16911764705882354</v>
      </c>
      <c r="I103" s="117">
        <v>0.125</v>
      </c>
      <c r="J103" s="117">
        <v>0.22058823529411764</v>
      </c>
      <c r="K103" s="117">
        <v>0.27205882352941174</v>
      </c>
      <c r="L103" s="117">
        <v>0.22058823529411764</v>
      </c>
      <c r="M103" s="117">
        <v>0.38235294117647056</v>
      </c>
      <c r="N103" s="117">
        <v>0.39705882352941174</v>
      </c>
      <c r="O103" s="117">
        <v>0.45054945054945056</v>
      </c>
      <c r="P103" s="117">
        <v>0.42857142857142855</v>
      </c>
      <c r="Q103" s="117">
        <v>0.12087912087912088</v>
      </c>
      <c r="R103" s="3"/>
      <c r="S103" s="169">
        <f>IFERROR(IF(VLOOKUP($A103,SC3_CRICIÚMA!$R:$X,7,FALSE)&gt;0,D103*VLOOKUP($A103,BASE_DADOS!$A:$O,12,0),0),0)</f>
        <v>0</v>
      </c>
      <c r="T103" s="169">
        <f>IFERROR(IF(VLOOKUP($A103,SC3_CRICIÚMA!$R:$X,7,FALSE)&gt;0,E103*VLOOKUP($A103,BASE_DADOS!$A:$O,12,0),0),0)</f>
        <v>0</v>
      </c>
      <c r="U103" s="169">
        <f>IFERROR(IF(VLOOKUP($A103,SC3_CRICIÚMA!$R:$X,7,FALSE)&gt;0,F103*VLOOKUP($A103,BASE_DADOS!$A:$O,12,0),0),0)</f>
        <v>0</v>
      </c>
      <c r="V103" s="169">
        <f>IFERROR(IF(VLOOKUP($A103,SC3_CRICIÚMA!$R:$X,7,FALSE)&gt;0,G103*VLOOKUP($A103,BASE_DADOS!$A:$O,12,0),0),0)</f>
        <v>0</v>
      </c>
      <c r="W103" s="169">
        <f>IFERROR(IF(VLOOKUP($A103,SC3_CRICIÚMA!$R:$X,7,FALSE)&gt;0,H103*VLOOKUP($A103,BASE_DADOS!$A:$O,12,0),0),0)</f>
        <v>0</v>
      </c>
      <c r="X103" s="169">
        <f>IFERROR(IF(VLOOKUP($A103,SC3_CRICIÚMA!$R:$X,7,FALSE)&gt;0,I103*VLOOKUP($A103,BASE_DADOS!$A:$O,12,0),0),0)</f>
        <v>0</v>
      </c>
      <c r="Y103" s="169">
        <f>IFERROR(IF(VLOOKUP($A103,SC3_CRICIÚMA!$R:$X,7,FALSE)&gt;0,J103*VLOOKUP($A103,BASE_DADOS!$A:$O,12,0),0),0)</f>
        <v>0</v>
      </c>
      <c r="Z103" s="169">
        <f>IFERROR(IF(VLOOKUP($A103,SC3_CRICIÚMA!$R:$X,7,FALSE)&gt;0,K103*VLOOKUP($A103,BASE_DADOS!$A:$O,12,0),0),0)</f>
        <v>0</v>
      </c>
      <c r="AA103" s="169">
        <f>IFERROR(IF(VLOOKUP($A103,SC3_CRICIÚMA!$R:$X,7,FALSE)&gt;0,L103*VLOOKUP($A103,BASE_DADOS!$A:$O,12,0),0),0)</f>
        <v>0</v>
      </c>
      <c r="AB103" s="169">
        <f>IFERROR(IF(VLOOKUP($A103,SC3_CRICIÚMA!$R:$X,7,FALSE)&gt;0,M103*VLOOKUP($A103,BASE_DADOS!$A:$O,12,0),0),0)</f>
        <v>0</v>
      </c>
      <c r="AC103" s="169">
        <f>IFERROR(IF(VLOOKUP($A103,SC3_CRICIÚMA!$R:$X,7,FALSE)&gt;0,N103*VLOOKUP($A103,BASE_DADOS!$A:$O,12,0),0),0)</f>
        <v>0</v>
      </c>
      <c r="AD103" s="169">
        <f>IFERROR(IF(VLOOKUP($A103,SC3_CRICIÚMA!$R:$X,7,FALSE)&gt;0,O103*VLOOKUP($A103,BASE_DADOS!$A:$O,12,0),0),0)</f>
        <v>0</v>
      </c>
      <c r="AE103" s="169">
        <f>IFERROR(IF(VLOOKUP($A103,SC3_CRICIÚMA!$R:$X,7,FALSE)&gt;0,P103*VLOOKUP($A103,BASE_DADOS!$A:$O,12,0),0),0)</f>
        <v>0</v>
      </c>
      <c r="AF103" s="169">
        <f>IFERROR(IF(VLOOKUP($A103,SC3_CRICIÚMA!$R:$X,7,FALSE)&gt;0,Q103*VLOOKUP($A103,BASE_DADOS!$A:$O,12,0),0),0)</f>
        <v>0</v>
      </c>
    </row>
    <row r="104" spans="1:32" ht="15.75" customHeight="1">
      <c r="A104" s="165" t="str">
        <f t="shared" si="2"/>
        <v>SC3_CRICIÚMABALANÇO GERAL SC - ED SÁBADO - ESTADUAL (1)</v>
      </c>
      <c r="B104" s="3" t="s">
        <v>115</v>
      </c>
      <c r="C104" s="121" t="s">
        <v>82</v>
      </c>
      <c r="D104" s="117">
        <v>0.57352941176470584</v>
      </c>
      <c r="E104" s="117">
        <v>0.4264705882352941</v>
      </c>
      <c r="F104" s="117">
        <v>5.8823529411764705E-2</v>
      </c>
      <c r="G104" s="117">
        <v>0.15441176470588236</v>
      </c>
      <c r="H104" s="117">
        <v>0.16911764705882354</v>
      </c>
      <c r="I104" s="117">
        <v>0.125</v>
      </c>
      <c r="J104" s="117">
        <v>0.22058823529411764</v>
      </c>
      <c r="K104" s="117">
        <v>0.27205882352941174</v>
      </c>
      <c r="L104" s="117">
        <v>0.22058823529411764</v>
      </c>
      <c r="M104" s="117">
        <v>0.38235294117647056</v>
      </c>
      <c r="N104" s="117">
        <v>0.39705882352941174</v>
      </c>
      <c r="O104" s="117">
        <v>0.45054945054945056</v>
      </c>
      <c r="P104" s="117">
        <v>0.42857142857142855</v>
      </c>
      <c r="Q104" s="117">
        <v>0.12087912087912088</v>
      </c>
      <c r="R104" s="3"/>
      <c r="S104" s="169">
        <f>IFERROR(IF(VLOOKUP($A104,SC3_CRICIÚMA!$R:$X,7,FALSE)&gt;0,D104*VLOOKUP($A104,BASE_DADOS!$A:$O,12,0),0),0)</f>
        <v>0</v>
      </c>
      <c r="T104" s="169">
        <f>IFERROR(IF(VLOOKUP($A104,SC3_CRICIÚMA!$R:$X,7,FALSE)&gt;0,E104*VLOOKUP($A104,BASE_DADOS!$A:$O,12,0),0),0)</f>
        <v>0</v>
      </c>
      <c r="U104" s="169">
        <f>IFERROR(IF(VLOOKUP($A104,SC3_CRICIÚMA!$R:$X,7,FALSE)&gt;0,F104*VLOOKUP($A104,BASE_DADOS!$A:$O,12,0),0),0)</f>
        <v>0</v>
      </c>
      <c r="V104" s="169">
        <f>IFERROR(IF(VLOOKUP($A104,SC3_CRICIÚMA!$R:$X,7,FALSE)&gt;0,G104*VLOOKUP($A104,BASE_DADOS!$A:$O,12,0),0),0)</f>
        <v>0</v>
      </c>
      <c r="W104" s="169">
        <f>IFERROR(IF(VLOOKUP($A104,SC3_CRICIÚMA!$R:$X,7,FALSE)&gt;0,H104*VLOOKUP($A104,BASE_DADOS!$A:$O,12,0),0),0)</f>
        <v>0</v>
      </c>
      <c r="X104" s="169">
        <f>IFERROR(IF(VLOOKUP($A104,SC3_CRICIÚMA!$R:$X,7,FALSE)&gt;0,I104*VLOOKUP($A104,BASE_DADOS!$A:$O,12,0),0),0)</f>
        <v>0</v>
      </c>
      <c r="Y104" s="169">
        <f>IFERROR(IF(VLOOKUP($A104,SC3_CRICIÚMA!$R:$X,7,FALSE)&gt;0,J104*VLOOKUP($A104,BASE_DADOS!$A:$O,12,0),0),0)</f>
        <v>0</v>
      </c>
      <c r="Z104" s="169">
        <f>IFERROR(IF(VLOOKUP($A104,SC3_CRICIÚMA!$R:$X,7,FALSE)&gt;0,K104*VLOOKUP($A104,BASE_DADOS!$A:$O,12,0),0),0)</f>
        <v>0</v>
      </c>
      <c r="AA104" s="169">
        <f>IFERROR(IF(VLOOKUP($A104,SC3_CRICIÚMA!$R:$X,7,FALSE)&gt;0,L104*VLOOKUP($A104,BASE_DADOS!$A:$O,12,0),0),0)</f>
        <v>0</v>
      </c>
      <c r="AB104" s="169">
        <f>IFERROR(IF(VLOOKUP($A104,SC3_CRICIÚMA!$R:$X,7,FALSE)&gt;0,M104*VLOOKUP($A104,BASE_DADOS!$A:$O,12,0),0),0)</f>
        <v>0</v>
      </c>
      <c r="AC104" s="169">
        <f>IFERROR(IF(VLOOKUP($A104,SC3_CRICIÚMA!$R:$X,7,FALSE)&gt;0,N104*VLOOKUP($A104,BASE_DADOS!$A:$O,12,0),0),0)</f>
        <v>0</v>
      </c>
      <c r="AD104" s="169">
        <f>IFERROR(IF(VLOOKUP($A104,SC3_CRICIÚMA!$R:$X,7,FALSE)&gt;0,O104*VLOOKUP($A104,BASE_DADOS!$A:$O,12,0),0),0)</f>
        <v>0</v>
      </c>
      <c r="AE104" s="169">
        <f>IFERROR(IF(VLOOKUP($A104,SC3_CRICIÚMA!$R:$X,7,FALSE)&gt;0,P104*VLOOKUP($A104,BASE_DADOS!$A:$O,12,0),0),0)</f>
        <v>0</v>
      </c>
      <c r="AF104" s="169">
        <f>IFERROR(IF(VLOOKUP($A104,SC3_CRICIÚMA!$R:$X,7,FALSE)&gt;0,Q104*VLOOKUP($A104,BASE_DADOS!$A:$O,12,0),0),0)</f>
        <v>0</v>
      </c>
    </row>
    <row r="105" spans="1:32" ht="15.75" customHeight="1">
      <c r="A105" s="165" t="str">
        <f t="shared" si="2"/>
        <v>SC3_CRICIÚMACLUBE DA BOLA</v>
      </c>
      <c r="B105" s="3" t="s">
        <v>115</v>
      </c>
      <c r="C105" s="121" t="s">
        <v>84</v>
      </c>
      <c r="D105" s="117">
        <v>0.57352941176470584</v>
      </c>
      <c r="E105" s="117">
        <v>0.4264705882352941</v>
      </c>
      <c r="F105" s="117">
        <v>5.8823529411764705E-2</v>
      </c>
      <c r="G105" s="117">
        <v>0.15441176470588236</v>
      </c>
      <c r="H105" s="117">
        <v>0.16911764705882354</v>
      </c>
      <c r="I105" s="117">
        <v>0.125</v>
      </c>
      <c r="J105" s="117">
        <v>0.22058823529411764</v>
      </c>
      <c r="K105" s="117">
        <v>0.27205882352941174</v>
      </c>
      <c r="L105" s="117">
        <v>0.22058823529411764</v>
      </c>
      <c r="M105" s="117">
        <v>0.38235294117647056</v>
      </c>
      <c r="N105" s="117">
        <v>0.39705882352941174</v>
      </c>
      <c r="O105" s="117">
        <v>0.45054945054945056</v>
      </c>
      <c r="P105" s="117">
        <v>0.42857142857142855</v>
      </c>
      <c r="Q105" s="117">
        <v>0.12087912087912088</v>
      </c>
      <c r="R105" s="3"/>
      <c r="S105" s="169">
        <f>IFERROR(IF(VLOOKUP($A105,SC3_CRICIÚMA!$R:$X,7,FALSE)&gt;0,D105*VLOOKUP($A105,BASE_DADOS!$A:$O,12,0),0),0)</f>
        <v>0</v>
      </c>
      <c r="T105" s="169">
        <f>IFERROR(IF(VLOOKUP($A105,SC3_CRICIÚMA!$R:$X,7,FALSE)&gt;0,E105*VLOOKUP($A105,BASE_DADOS!$A:$O,12,0),0),0)</f>
        <v>0</v>
      </c>
      <c r="U105" s="169">
        <f>IFERROR(IF(VLOOKUP($A105,SC3_CRICIÚMA!$R:$X,7,FALSE)&gt;0,F105*VLOOKUP($A105,BASE_DADOS!$A:$O,12,0),0),0)</f>
        <v>0</v>
      </c>
      <c r="V105" s="169">
        <f>IFERROR(IF(VLOOKUP($A105,SC3_CRICIÚMA!$R:$X,7,FALSE)&gt;0,G105*VLOOKUP($A105,BASE_DADOS!$A:$O,12,0),0),0)</f>
        <v>0</v>
      </c>
      <c r="W105" s="169">
        <f>IFERROR(IF(VLOOKUP($A105,SC3_CRICIÚMA!$R:$X,7,FALSE)&gt;0,H105*VLOOKUP($A105,BASE_DADOS!$A:$O,12,0),0),0)</f>
        <v>0</v>
      </c>
      <c r="X105" s="169">
        <f>IFERROR(IF(VLOOKUP($A105,SC3_CRICIÚMA!$R:$X,7,FALSE)&gt;0,I105*VLOOKUP($A105,BASE_DADOS!$A:$O,12,0),0),0)</f>
        <v>0</v>
      </c>
      <c r="Y105" s="169">
        <f>IFERROR(IF(VLOOKUP($A105,SC3_CRICIÚMA!$R:$X,7,FALSE)&gt;0,J105*VLOOKUP($A105,BASE_DADOS!$A:$O,12,0),0),0)</f>
        <v>0</v>
      </c>
      <c r="Z105" s="169">
        <f>IFERROR(IF(VLOOKUP($A105,SC3_CRICIÚMA!$R:$X,7,FALSE)&gt;0,K105*VLOOKUP($A105,BASE_DADOS!$A:$O,12,0),0),0)</f>
        <v>0</v>
      </c>
      <c r="AA105" s="169">
        <f>IFERROR(IF(VLOOKUP($A105,SC3_CRICIÚMA!$R:$X,7,FALSE)&gt;0,L105*VLOOKUP($A105,BASE_DADOS!$A:$O,12,0),0),0)</f>
        <v>0</v>
      </c>
      <c r="AB105" s="169">
        <f>IFERROR(IF(VLOOKUP($A105,SC3_CRICIÚMA!$R:$X,7,FALSE)&gt;0,M105*VLOOKUP($A105,BASE_DADOS!$A:$O,12,0),0),0)</f>
        <v>0</v>
      </c>
      <c r="AC105" s="169">
        <f>IFERROR(IF(VLOOKUP($A105,SC3_CRICIÚMA!$R:$X,7,FALSE)&gt;0,N105*VLOOKUP($A105,BASE_DADOS!$A:$O,12,0),0),0)</f>
        <v>0</v>
      </c>
      <c r="AD105" s="169">
        <f>IFERROR(IF(VLOOKUP($A105,SC3_CRICIÚMA!$R:$X,7,FALSE)&gt;0,O105*VLOOKUP($A105,BASE_DADOS!$A:$O,12,0),0),0)</f>
        <v>0</v>
      </c>
      <c r="AE105" s="169">
        <f>IFERROR(IF(VLOOKUP($A105,SC3_CRICIÚMA!$R:$X,7,FALSE)&gt;0,P105*VLOOKUP($A105,BASE_DADOS!$A:$O,12,0),0),0)</f>
        <v>0</v>
      </c>
      <c r="AF105" s="169">
        <f>IFERROR(IF(VLOOKUP($A105,SC3_CRICIÚMA!$R:$X,7,FALSE)&gt;0,Q105*VLOOKUP($A105,BASE_DADOS!$A:$O,12,0),0),0)</f>
        <v>0</v>
      </c>
    </row>
    <row r="106" spans="1:32" ht="14.25" customHeight="1">
      <c r="A106" s="165" t="str">
        <f t="shared" si="2"/>
        <v>SC3_CRICIÚMACINE AVENTURA</v>
      </c>
      <c r="B106" s="3" t="s">
        <v>115</v>
      </c>
      <c r="C106" s="121" t="s">
        <v>86</v>
      </c>
      <c r="D106" s="117">
        <v>0.57352941176470584</v>
      </c>
      <c r="E106" s="117">
        <v>0.4264705882352941</v>
      </c>
      <c r="F106" s="117">
        <v>5.8823529411764705E-2</v>
      </c>
      <c r="G106" s="117">
        <v>0.15441176470588236</v>
      </c>
      <c r="H106" s="117">
        <v>0.16911764705882354</v>
      </c>
      <c r="I106" s="117">
        <v>0.125</v>
      </c>
      <c r="J106" s="117">
        <v>0.22058823529411764</v>
      </c>
      <c r="K106" s="117">
        <v>0.27205882352941174</v>
      </c>
      <c r="L106" s="117">
        <v>0.22058823529411764</v>
      </c>
      <c r="M106" s="117">
        <v>0.38235294117647056</v>
      </c>
      <c r="N106" s="117">
        <v>0.39705882352941174</v>
      </c>
      <c r="O106" s="117">
        <v>0.45054945054945056</v>
      </c>
      <c r="P106" s="117">
        <v>0.42857142857142855</v>
      </c>
      <c r="Q106" s="117">
        <v>0.12087912087912088</v>
      </c>
      <c r="R106" s="3"/>
      <c r="S106" s="169">
        <f>IFERROR(IF(VLOOKUP($A106,SC3_CRICIÚMA!$R:$X,7,FALSE)&gt;0,D106*VLOOKUP($A106,BASE_DADOS!$A:$O,12,0),0),0)</f>
        <v>0</v>
      </c>
      <c r="T106" s="169">
        <f>IFERROR(IF(VLOOKUP($A106,SC3_CRICIÚMA!$R:$X,7,FALSE)&gt;0,E106*VLOOKUP($A106,BASE_DADOS!$A:$O,12,0),0),0)</f>
        <v>0</v>
      </c>
      <c r="U106" s="169">
        <f>IFERROR(IF(VLOOKUP($A106,SC3_CRICIÚMA!$R:$X,7,FALSE)&gt;0,F106*VLOOKUP($A106,BASE_DADOS!$A:$O,12,0),0),0)</f>
        <v>0</v>
      </c>
      <c r="V106" s="169">
        <f>IFERROR(IF(VLOOKUP($A106,SC3_CRICIÚMA!$R:$X,7,FALSE)&gt;0,G106*VLOOKUP($A106,BASE_DADOS!$A:$O,12,0),0),0)</f>
        <v>0</v>
      </c>
      <c r="W106" s="169">
        <f>IFERROR(IF(VLOOKUP($A106,SC3_CRICIÚMA!$R:$X,7,FALSE)&gt;0,H106*VLOOKUP($A106,BASE_DADOS!$A:$O,12,0),0),0)</f>
        <v>0</v>
      </c>
      <c r="X106" s="169">
        <f>IFERROR(IF(VLOOKUP($A106,SC3_CRICIÚMA!$R:$X,7,FALSE)&gt;0,I106*VLOOKUP($A106,BASE_DADOS!$A:$O,12,0),0),0)</f>
        <v>0</v>
      </c>
      <c r="Y106" s="169">
        <f>IFERROR(IF(VLOOKUP($A106,SC3_CRICIÚMA!$R:$X,7,FALSE)&gt;0,J106*VLOOKUP($A106,BASE_DADOS!$A:$O,12,0),0),0)</f>
        <v>0</v>
      </c>
      <c r="Z106" s="169">
        <f>IFERROR(IF(VLOOKUP($A106,SC3_CRICIÚMA!$R:$X,7,FALSE)&gt;0,K106*VLOOKUP($A106,BASE_DADOS!$A:$O,12,0),0),0)</f>
        <v>0</v>
      </c>
      <c r="AA106" s="169">
        <f>IFERROR(IF(VLOOKUP($A106,SC3_CRICIÚMA!$R:$X,7,FALSE)&gt;0,L106*VLOOKUP($A106,BASE_DADOS!$A:$O,12,0),0),0)</f>
        <v>0</v>
      </c>
      <c r="AB106" s="169">
        <f>IFERROR(IF(VLOOKUP($A106,SC3_CRICIÚMA!$R:$X,7,FALSE)&gt;0,M106*VLOOKUP($A106,BASE_DADOS!$A:$O,12,0),0),0)</f>
        <v>0</v>
      </c>
      <c r="AC106" s="169">
        <f>IFERROR(IF(VLOOKUP($A106,SC3_CRICIÚMA!$R:$X,7,FALSE)&gt;0,N106*VLOOKUP($A106,BASE_DADOS!$A:$O,12,0),0),0)</f>
        <v>0</v>
      </c>
      <c r="AD106" s="169">
        <f>IFERROR(IF(VLOOKUP($A106,SC3_CRICIÚMA!$R:$X,7,FALSE)&gt;0,O106*VLOOKUP($A106,BASE_DADOS!$A:$O,12,0),0),0)</f>
        <v>0</v>
      </c>
      <c r="AE106" s="169">
        <f>IFERROR(IF(VLOOKUP($A106,SC3_CRICIÚMA!$R:$X,7,FALSE)&gt;0,P106*VLOOKUP($A106,BASE_DADOS!$A:$O,12,0),0),0)</f>
        <v>0</v>
      </c>
      <c r="AF106" s="169">
        <f>IFERROR(IF(VLOOKUP($A106,SC3_CRICIÚMA!$R:$X,7,FALSE)&gt;0,Q106*VLOOKUP($A106,BASE_DADOS!$A:$O,12,0),0),0)</f>
        <v>0</v>
      </c>
    </row>
    <row r="107" spans="1:32" ht="15.75" customHeight="1">
      <c r="A107" s="165" t="str">
        <f t="shared" si="2"/>
        <v>SC3_CRICIÚMACIDADE ALERTA - EDIÇÃO DE SÁBADO 1</v>
      </c>
      <c r="B107" s="3" t="s">
        <v>115</v>
      </c>
      <c r="C107" s="121" t="s">
        <v>88</v>
      </c>
      <c r="D107" s="117">
        <v>0.57352941176470584</v>
      </c>
      <c r="E107" s="117">
        <v>0.4264705882352941</v>
      </c>
      <c r="F107" s="117">
        <v>5.8823529411764705E-2</v>
      </c>
      <c r="G107" s="117">
        <v>0.15441176470588236</v>
      </c>
      <c r="H107" s="117">
        <v>0.16911764705882354</v>
      </c>
      <c r="I107" s="117">
        <v>0.125</v>
      </c>
      <c r="J107" s="117">
        <v>0.22058823529411764</v>
      </c>
      <c r="K107" s="117">
        <v>0.27205882352941174</v>
      </c>
      <c r="L107" s="117">
        <v>0.22058823529411764</v>
      </c>
      <c r="M107" s="117">
        <v>0.38235294117647056</v>
      </c>
      <c r="N107" s="117">
        <v>0.39705882352941174</v>
      </c>
      <c r="O107" s="117">
        <v>0.45054945054945056</v>
      </c>
      <c r="P107" s="117">
        <v>0.42857142857142855</v>
      </c>
      <c r="Q107" s="117">
        <v>0.12087912087912088</v>
      </c>
      <c r="R107" s="3"/>
      <c r="S107" s="169">
        <f>IFERROR(IF(VLOOKUP($A107,SC3_CRICIÚMA!$R:$X,7,FALSE)&gt;0,D107*VLOOKUP($A107,BASE_DADOS!$A:$O,12,0),0),0)</f>
        <v>0</v>
      </c>
      <c r="T107" s="169">
        <f>IFERROR(IF(VLOOKUP($A107,SC3_CRICIÚMA!$R:$X,7,FALSE)&gt;0,E107*VLOOKUP($A107,BASE_DADOS!$A:$O,12,0),0),0)</f>
        <v>0</v>
      </c>
      <c r="U107" s="169">
        <f>IFERROR(IF(VLOOKUP($A107,SC3_CRICIÚMA!$R:$X,7,FALSE)&gt;0,F107*VLOOKUP($A107,BASE_DADOS!$A:$O,12,0),0),0)</f>
        <v>0</v>
      </c>
      <c r="V107" s="169">
        <f>IFERROR(IF(VLOOKUP($A107,SC3_CRICIÚMA!$R:$X,7,FALSE)&gt;0,G107*VLOOKUP($A107,BASE_DADOS!$A:$O,12,0),0),0)</f>
        <v>0</v>
      </c>
      <c r="W107" s="169">
        <f>IFERROR(IF(VLOOKUP($A107,SC3_CRICIÚMA!$R:$X,7,FALSE)&gt;0,H107*VLOOKUP($A107,BASE_DADOS!$A:$O,12,0),0),0)</f>
        <v>0</v>
      </c>
      <c r="X107" s="169">
        <f>IFERROR(IF(VLOOKUP($A107,SC3_CRICIÚMA!$R:$X,7,FALSE)&gt;0,I107*VLOOKUP($A107,BASE_DADOS!$A:$O,12,0),0),0)</f>
        <v>0</v>
      </c>
      <c r="Y107" s="169">
        <f>IFERROR(IF(VLOOKUP($A107,SC3_CRICIÚMA!$R:$X,7,FALSE)&gt;0,J107*VLOOKUP($A107,BASE_DADOS!$A:$O,12,0),0),0)</f>
        <v>0</v>
      </c>
      <c r="Z107" s="169">
        <f>IFERROR(IF(VLOOKUP($A107,SC3_CRICIÚMA!$R:$X,7,FALSE)&gt;0,K107*VLOOKUP($A107,BASE_DADOS!$A:$O,12,0),0),0)</f>
        <v>0</v>
      </c>
      <c r="AA107" s="169">
        <f>IFERROR(IF(VLOOKUP($A107,SC3_CRICIÚMA!$R:$X,7,FALSE)&gt;0,L107*VLOOKUP($A107,BASE_DADOS!$A:$O,12,0),0),0)</f>
        <v>0</v>
      </c>
      <c r="AB107" s="169">
        <f>IFERROR(IF(VLOOKUP($A107,SC3_CRICIÚMA!$R:$X,7,FALSE)&gt;0,M107*VLOOKUP($A107,BASE_DADOS!$A:$O,12,0),0),0)</f>
        <v>0</v>
      </c>
      <c r="AC107" s="169">
        <f>IFERROR(IF(VLOOKUP($A107,SC3_CRICIÚMA!$R:$X,7,FALSE)&gt;0,N107*VLOOKUP($A107,BASE_DADOS!$A:$O,12,0),0),0)</f>
        <v>0</v>
      </c>
      <c r="AD107" s="169">
        <f>IFERROR(IF(VLOOKUP($A107,SC3_CRICIÚMA!$R:$X,7,FALSE)&gt;0,O107*VLOOKUP($A107,BASE_DADOS!$A:$O,12,0),0),0)</f>
        <v>0</v>
      </c>
      <c r="AE107" s="169">
        <f>IFERROR(IF(VLOOKUP($A107,SC3_CRICIÚMA!$R:$X,7,FALSE)&gt;0,P107*VLOOKUP($A107,BASE_DADOS!$A:$O,12,0),0),0)</f>
        <v>0</v>
      </c>
      <c r="AF107" s="169">
        <f>IFERROR(IF(VLOOKUP($A107,SC3_CRICIÚMA!$R:$X,7,FALSE)&gt;0,Q107*VLOOKUP($A107,BASE_DADOS!$A:$O,12,0),0),0)</f>
        <v>0</v>
      </c>
    </row>
    <row r="108" spans="1:32" ht="15.75" customHeight="1">
      <c r="A108" s="165" t="str">
        <f t="shared" si="2"/>
        <v>SC3_CRICIÚMAJORNAL DA RECORD - EDIÇÃO DE SÁBADO</v>
      </c>
      <c r="B108" s="3" t="s">
        <v>115</v>
      </c>
      <c r="C108" s="121" t="s">
        <v>90</v>
      </c>
      <c r="D108" s="117">
        <v>0.57352941176470584</v>
      </c>
      <c r="E108" s="117">
        <v>0.4264705882352941</v>
      </c>
      <c r="F108" s="117">
        <v>5.8823529411764705E-2</v>
      </c>
      <c r="G108" s="117">
        <v>0.15441176470588236</v>
      </c>
      <c r="H108" s="117">
        <v>0.16911764705882354</v>
      </c>
      <c r="I108" s="117">
        <v>0.125</v>
      </c>
      <c r="J108" s="117">
        <v>0.22058823529411764</v>
      </c>
      <c r="K108" s="117">
        <v>0.27205882352941174</v>
      </c>
      <c r="L108" s="117">
        <v>0.22058823529411764</v>
      </c>
      <c r="M108" s="117">
        <v>0.38235294117647056</v>
      </c>
      <c r="N108" s="117">
        <v>0.39705882352941174</v>
      </c>
      <c r="O108" s="117">
        <v>0.45054945054945056</v>
      </c>
      <c r="P108" s="117">
        <v>0.42857142857142855</v>
      </c>
      <c r="Q108" s="117">
        <v>0.12087912087912088</v>
      </c>
      <c r="R108" s="3"/>
      <c r="S108" s="169">
        <f>IFERROR(IF(VLOOKUP($A108,SC3_CRICIÚMA!$R:$X,7,FALSE)&gt;0,D108*VLOOKUP($A108,BASE_DADOS!$A:$O,12,0),0),0)</f>
        <v>0</v>
      </c>
      <c r="T108" s="169">
        <f>IFERROR(IF(VLOOKUP($A108,SC3_CRICIÚMA!$R:$X,7,FALSE)&gt;0,E108*VLOOKUP($A108,BASE_DADOS!$A:$O,12,0),0),0)</f>
        <v>0</v>
      </c>
      <c r="U108" s="169">
        <f>IFERROR(IF(VLOOKUP($A108,SC3_CRICIÚMA!$R:$X,7,FALSE)&gt;0,F108*VLOOKUP($A108,BASE_DADOS!$A:$O,12,0),0),0)</f>
        <v>0</v>
      </c>
      <c r="V108" s="169">
        <f>IFERROR(IF(VLOOKUP($A108,SC3_CRICIÚMA!$R:$X,7,FALSE)&gt;0,G108*VLOOKUP($A108,BASE_DADOS!$A:$O,12,0),0),0)</f>
        <v>0</v>
      </c>
      <c r="W108" s="169">
        <f>IFERROR(IF(VLOOKUP($A108,SC3_CRICIÚMA!$R:$X,7,FALSE)&gt;0,H108*VLOOKUP($A108,BASE_DADOS!$A:$O,12,0),0),0)</f>
        <v>0</v>
      </c>
      <c r="X108" s="169">
        <f>IFERROR(IF(VLOOKUP($A108,SC3_CRICIÚMA!$R:$X,7,FALSE)&gt;0,I108*VLOOKUP($A108,BASE_DADOS!$A:$O,12,0),0),0)</f>
        <v>0</v>
      </c>
      <c r="Y108" s="169">
        <f>IFERROR(IF(VLOOKUP($A108,SC3_CRICIÚMA!$R:$X,7,FALSE)&gt;0,J108*VLOOKUP($A108,BASE_DADOS!$A:$O,12,0),0),0)</f>
        <v>0</v>
      </c>
      <c r="Z108" s="169">
        <f>IFERROR(IF(VLOOKUP($A108,SC3_CRICIÚMA!$R:$X,7,FALSE)&gt;0,K108*VLOOKUP($A108,BASE_DADOS!$A:$O,12,0),0),0)</f>
        <v>0</v>
      </c>
      <c r="AA108" s="169">
        <f>IFERROR(IF(VLOOKUP($A108,SC3_CRICIÚMA!$R:$X,7,FALSE)&gt;0,L108*VLOOKUP($A108,BASE_DADOS!$A:$O,12,0),0),0)</f>
        <v>0</v>
      </c>
      <c r="AB108" s="169">
        <f>IFERROR(IF(VLOOKUP($A108,SC3_CRICIÚMA!$R:$X,7,FALSE)&gt;0,M108*VLOOKUP($A108,BASE_DADOS!$A:$O,12,0),0),0)</f>
        <v>0</v>
      </c>
      <c r="AC108" s="169">
        <f>IFERROR(IF(VLOOKUP($A108,SC3_CRICIÚMA!$R:$X,7,FALSE)&gt;0,N108*VLOOKUP($A108,BASE_DADOS!$A:$O,12,0),0),0)</f>
        <v>0</v>
      </c>
      <c r="AD108" s="169">
        <f>IFERROR(IF(VLOOKUP($A108,SC3_CRICIÚMA!$R:$X,7,FALSE)&gt;0,O108*VLOOKUP($A108,BASE_DADOS!$A:$O,12,0),0),0)</f>
        <v>0</v>
      </c>
      <c r="AE108" s="169">
        <f>IFERROR(IF(VLOOKUP($A108,SC3_CRICIÚMA!$R:$X,7,FALSE)&gt;0,P108*VLOOKUP($A108,BASE_DADOS!$A:$O,12,0),0),0)</f>
        <v>0</v>
      </c>
      <c r="AF108" s="169">
        <f>IFERROR(IF(VLOOKUP($A108,SC3_CRICIÚMA!$R:$X,7,FALSE)&gt;0,Q108*VLOOKUP($A108,BASE_DADOS!$A:$O,12,0),0),0)</f>
        <v>0</v>
      </c>
    </row>
    <row r="109" spans="1:32" ht="15.75" customHeight="1">
      <c r="A109" s="165" t="str">
        <f t="shared" si="2"/>
        <v xml:space="preserve">SC3_CRICIÚMANOVELA 3 - MELHORES MOMENTOS </v>
      </c>
      <c r="B109" s="3" t="s">
        <v>115</v>
      </c>
      <c r="C109" s="121" t="s">
        <v>91</v>
      </c>
      <c r="D109" s="117">
        <v>0.57352941176470584</v>
      </c>
      <c r="E109" s="117">
        <v>0.4264705882352941</v>
      </c>
      <c r="F109" s="117">
        <v>5.8823529411764705E-2</v>
      </c>
      <c r="G109" s="117">
        <v>0.15441176470588236</v>
      </c>
      <c r="H109" s="117">
        <v>0.16911764705882354</v>
      </c>
      <c r="I109" s="117">
        <v>0.125</v>
      </c>
      <c r="J109" s="117">
        <v>0.22058823529411764</v>
      </c>
      <c r="K109" s="117">
        <v>0.27205882352941174</v>
      </c>
      <c r="L109" s="117">
        <v>0.22058823529411764</v>
      </c>
      <c r="M109" s="117">
        <v>0.38235294117647056</v>
      </c>
      <c r="N109" s="117">
        <v>0.39705882352941174</v>
      </c>
      <c r="O109" s="117">
        <v>0.45054945054945056</v>
      </c>
      <c r="P109" s="117">
        <v>0.42857142857142855</v>
      </c>
      <c r="Q109" s="117">
        <v>0.12087912087912088</v>
      </c>
      <c r="R109" s="3"/>
      <c r="S109" s="169">
        <f>IFERROR(IF(VLOOKUP($A109,SC3_CRICIÚMA!$R:$X,7,FALSE)&gt;0,D109*VLOOKUP($A109,BASE_DADOS!$A:$O,12,0),0),0)</f>
        <v>0</v>
      </c>
      <c r="T109" s="169">
        <f>IFERROR(IF(VLOOKUP($A109,SC3_CRICIÚMA!$R:$X,7,FALSE)&gt;0,E109*VLOOKUP($A109,BASE_DADOS!$A:$O,12,0),0),0)</f>
        <v>0</v>
      </c>
      <c r="U109" s="169">
        <f>IFERROR(IF(VLOOKUP($A109,SC3_CRICIÚMA!$R:$X,7,FALSE)&gt;0,F109*VLOOKUP($A109,BASE_DADOS!$A:$O,12,0),0),0)</f>
        <v>0</v>
      </c>
      <c r="V109" s="169">
        <f>IFERROR(IF(VLOOKUP($A109,SC3_CRICIÚMA!$R:$X,7,FALSE)&gt;0,G109*VLOOKUP($A109,BASE_DADOS!$A:$O,12,0),0),0)</f>
        <v>0</v>
      </c>
      <c r="W109" s="169">
        <f>IFERROR(IF(VLOOKUP($A109,SC3_CRICIÚMA!$R:$X,7,FALSE)&gt;0,H109*VLOOKUP($A109,BASE_DADOS!$A:$O,12,0),0),0)</f>
        <v>0</v>
      </c>
      <c r="X109" s="169">
        <f>IFERROR(IF(VLOOKUP($A109,SC3_CRICIÚMA!$R:$X,7,FALSE)&gt;0,I109*VLOOKUP($A109,BASE_DADOS!$A:$O,12,0),0),0)</f>
        <v>0</v>
      </c>
      <c r="Y109" s="169">
        <f>IFERROR(IF(VLOOKUP($A109,SC3_CRICIÚMA!$R:$X,7,FALSE)&gt;0,J109*VLOOKUP($A109,BASE_DADOS!$A:$O,12,0),0),0)</f>
        <v>0</v>
      </c>
      <c r="Z109" s="169">
        <f>IFERROR(IF(VLOOKUP($A109,SC3_CRICIÚMA!$R:$X,7,FALSE)&gt;0,K109*VLOOKUP($A109,BASE_DADOS!$A:$O,12,0),0),0)</f>
        <v>0</v>
      </c>
      <c r="AA109" s="169">
        <f>IFERROR(IF(VLOOKUP($A109,SC3_CRICIÚMA!$R:$X,7,FALSE)&gt;0,L109*VLOOKUP($A109,BASE_DADOS!$A:$O,12,0),0),0)</f>
        <v>0</v>
      </c>
      <c r="AB109" s="169">
        <f>IFERROR(IF(VLOOKUP($A109,SC3_CRICIÚMA!$R:$X,7,FALSE)&gt;0,M109*VLOOKUP($A109,BASE_DADOS!$A:$O,12,0),0),0)</f>
        <v>0</v>
      </c>
      <c r="AC109" s="169">
        <f>IFERROR(IF(VLOOKUP($A109,SC3_CRICIÚMA!$R:$X,7,FALSE)&gt;0,N109*VLOOKUP($A109,BASE_DADOS!$A:$O,12,0),0),0)</f>
        <v>0</v>
      </c>
      <c r="AD109" s="169">
        <f>IFERROR(IF(VLOOKUP($A109,SC3_CRICIÚMA!$R:$X,7,FALSE)&gt;0,O109*VLOOKUP($A109,BASE_DADOS!$A:$O,12,0),0),0)</f>
        <v>0</v>
      </c>
      <c r="AE109" s="169">
        <f>IFERROR(IF(VLOOKUP($A109,SC3_CRICIÚMA!$R:$X,7,FALSE)&gt;0,P109*VLOOKUP($A109,BASE_DADOS!$A:$O,12,0),0),0)</f>
        <v>0</v>
      </c>
      <c r="AF109" s="169">
        <f>IFERROR(IF(VLOOKUP($A109,SC3_CRICIÚMA!$R:$X,7,FALSE)&gt;0,Q109*VLOOKUP($A109,BASE_DADOS!$A:$O,12,0),0),0)</f>
        <v>0</v>
      </c>
    </row>
    <row r="110" spans="1:32" ht="15.75" customHeight="1">
      <c r="A110" s="165" t="str">
        <f t="shared" si="2"/>
        <v xml:space="preserve">SC3_CRICIÚMASUPER TELA </v>
      </c>
      <c r="B110" s="3" t="s">
        <v>115</v>
      </c>
      <c r="C110" s="121" t="s">
        <v>92</v>
      </c>
      <c r="D110" s="117">
        <v>0.57352941176470595</v>
      </c>
      <c r="E110" s="117">
        <v>0.42647058823529399</v>
      </c>
      <c r="F110" s="117">
        <v>5.8823529411764698E-2</v>
      </c>
      <c r="G110" s="117">
        <v>0.154411764705882</v>
      </c>
      <c r="H110" s="117">
        <v>0.16911764705882401</v>
      </c>
      <c r="I110" s="117">
        <v>0.125</v>
      </c>
      <c r="J110" s="117">
        <v>0.220588235294118</v>
      </c>
      <c r="K110" s="117">
        <v>0.27205882352941202</v>
      </c>
      <c r="L110" s="117">
        <v>0.220588235294118</v>
      </c>
      <c r="M110" s="117">
        <v>0.38235294117647101</v>
      </c>
      <c r="N110" s="117">
        <v>0.39705882352941202</v>
      </c>
      <c r="O110" s="117">
        <v>0.450549450549451</v>
      </c>
      <c r="P110" s="117">
        <v>0.42857142857142899</v>
      </c>
      <c r="Q110" s="117">
        <v>0.120879120879121</v>
      </c>
      <c r="R110" s="3"/>
      <c r="S110" s="169">
        <f>IFERROR(IF(VLOOKUP($A110,SC3_CRICIÚMA!$R:$X,7,FALSE)&gt;0,D110*VLOOKUP($A110,BASE_DADOS!$A:$O,12,0),0),0)</f>
        <v>0</v>
      </c>
      <c r="T110" s="169">
        <f>IFERROR(IF(VLOOKUP($A110,SC3_CRICIÚMA!$R:$X,7,FALSE)&gt;0,E110*VLOOKUP($A110,BASE_DADOS!$A:$O,12,0),0),0)</f>
        <v>0</v>
      </c>
      <c r="U110" s="169">
        <f>IFERROR(IF(VLOOKUP($A110,SC3_CRICIÚMA!$R:$X,7,FALSE)&gt;0,F110*VLOOKUP($A110,BASE_DADOS!$A:$O,12,0),0),0)</f>
        <v>0</v>
      </c>
      <c r="V110" s="169">
        <f>IFERROR(IF(VLOOKUP($A110,SC3_CRICIÚMA!$R:$X,7,FALSE)&gt;0,G110*VLOOKUP($A110,BASE_DADOS!$A:$O,12,0),0),0)</f>
        <v>0</v>
      </c>
      <c r="W110" s="169">
        <f>IFERROR(IF(VLOOKUP($A110,SC3_CRICIÚMA!$R:$X,7,FALSE)&gt;0,H110*VLOOKUP($A110,BASE_DADOS!$A:$O,12,0),0),0)</f>
        <v>0</v>
      </c>
      <c r="X110" s="169">
        <f>IFERROR(IF(VLOOKUP($A110,SC3_CRICIÚMA!$R:$X,7,FALSE)&gt;0,I110*VLOOKUP($A110,BASE_DADOS!$A:$O,12,0),0),0)</f>
        <v>0</v>
      </c>
      <c r="Y110" s="169">
        <f>IFERROR(IF(VLOOKUP($A110,SC3_CRICIÚMA!$R:$X,7,FALSE)&gt;0,J110*VLOOKUP($A110,BASE_DADOS!$A:$O,12,0),0),0)</f>
        <v>0</v>
      </c>
      <c r="Z110" s="169">
        <f>IFERROR(IF(VLOOKUP($A110,SC3_CRICIÚMA!$R:$X,7,FALSE)&gt;0,K110*VLOOKUP($A110,BASE_DADOS!$A:$O,12,0),0),0)</f>
        <v>0</v>
      </c>
      <c r="AA110" s="169">
        <f>IFERROR(IF(VLOOKUP($A110,SC3_CRICIÚMA!$R:$X,7,FALSE)&gt;0,L110*VLOOKUP($A110,BASE_DADOS!$A:$O,12,0),0),0)</f>
        <v>0</v>
      </c>
      <c r="AB110" s="169">
        <f>IFERROR(IF(VLOOKUP($A110,SC3_CRICIÚMA!$R:$X,7,FALSE)&gt;0,M110*VLOOKUP($A110,BASE_DADOS!$A:$O,12,0),0),0)</f>
        <v>0</v>
      </c>
      <c r="AC110" s="169">
        <f>IFERROR(IF(VLOOKUP($A110,SC3_CRICIÚMA!$R:$X,7,FALSE)&gt;0,N110*VLOOKUP($A110,BASE_DADOS!$A:$O,12,0),0),0)</f>
        <v>0</v>
      </c>
      <c r="AD110" s="169">
        <f>IFERROR(IF(VLOOKUP($A110,SC3_CRICIÚMA!$R:$X,7,FALSE)&gt;0,O110*VLOOKUP($A110,BASE_DADOS!$A:$O,12,0),0),0)</f>
        <v>0</v>
      </c>
      <c r="AE110" s="169">
        <f>IFERROR(IF(VLOOKUP($A110,SC3_CRICIÚMA!$R:$X,7,FALSE)&gt;0,P110*VLOOKUP($A110,BASE_DADOS!$A:$O,12,0),0),0)</f>
        <v>0</v>
      </c>
      <c r="AF110" s="169">
        <f>IFERROR(IF(VLOOKUP($A110,SC3_CRICIÚMA!$R:$X,7,FALSE)&gt;0,Q110*VLOOKUP($A110,BASE_DADOS!$A:$O,12,0),0),0)</f>
        <v>0</v>
      </c>
    </row>
    <row r="111" spans="1:32" ht="15.75" customHeight="1">
      <c r="A111" s="165" t="str">
        <f t="shared" si="2"/>
        <v>SC3_CRICIÚMASÉRIE DE SÁBADO</v>
      </c>
      <c r="B111" s="3" t="s">
        <v>115</v>
      </c>
      <c r="C111" s="121" t="s">
        <v>94</v>
      </c>
      <c r="D111" s="117">
        <v>0.57352941176470595</v>
      </c>
      <c r="E111" s="117">
        <v>0.42647058823529399</v>
      </c>
      <c r="F111" s="117">
        <v>5.8823529411764698E-2</v>
      </c>
      <c r="G111" s="117">
        <v>0.154411764705882</v>
      </c>
      <c r="H111" s="117">
        <v>0.16911764705882401</v>
      </c>
      <c r="I111" s="117">
        <v>0.125</v>
      </c>
      <c r="J111" s="117">
        <v>0.220588235294118</v>
      </c>
      <c r="K111" s="117">
        <v>0.27205882352941202</v>
      </c>
      <c r="L111" s="117">
        <v>0.220588235294118</v>
      </c>
      <c r="M111" s="117">
        <v>0.38235294117647101</v>
      </c>
      <c r="N111" s="117">
        <v>0.39705882352941202</v>
      </c>
      <c r="O111" s="117">
        <v>0.450549450549451</v>
      </c>
      <c r="P111" s="117">
        <v>0.42857142857142899</v>
      </c>
      <c r="Q111" s="117">
        <v>0.120879120879121</v>
      </c>
      <c r="R111" s="3"/>
      <c r="S111" s="169">
        <f>IFERROR(IF(VLOOKUP($A111,SC3_CRICIÚMA!$R:$X,7,FALSE)&gt;0,D111*VLOOKUP($A111,BASE_DADOS!$A:$O,12,0),0),0)</f>
        <v>0</v>
      </c>
      <c r="T111" s="169">
        <f>IFERROR(IF(VLOOKUP($A111,SC3_CRICIÚMA!$R:$X,7,FALSE)&gt;0,E111*VLOOKUP($A111,BASE_DADOS!$A:$O,12,0),0),0)</f>
        <v>0</v>
      </c>
      <c r="U111" s="169">
        <f>IFERROR(IF(VLOOKUP($A111,SC3_CRICIÚMA!$R:$X,7,FALSE)&gt;0,F111*VLOOKUP($A111,BASE_DADOS!$A:$O,12,0),0),0)</f>
        <v>0</v>
      </c>
      <c r="V111" s="169">
        <f>IFERROR(IF(VLOOKUP($A111,SC3_CRICIÚMA!$R:$X,7,FALSE)&gt;0,G111*VLOOKUP($A111,BASE_DADOS!$A:$O,12,0),0),0)</f>
        <v>0</v>
      </c>
      <c r="W111" s="169">
        <f>IFERROR(IF(VLOOKUP($A111,SC3_CRICIÚMA!$R:$X,7,FALSE)&gt;0,H111*VLOOKUP($A111,BASE_DADOS!$A:$O,12,0),0),0)</f>
        <v>0</v>
      </c>
      <c r="X111" s="169">
        <f>IFERROR(IF(VLOOKUP($A111,SC3_CRICIÚMA!$R:$X,7,FALSE)&gt;0,I111*VLOOKUP($A111,BASE_DADOS!$A:$O,12,0),0),0)</f>
        <v>0</v>
      </c>
      <c r="Y111" s="169">
        <f>IFERROR(IF(VLOOKUP($A111,SC3_CRICIÚMA!$R:$X,7,FALSE)&gt;0,J111*VLOOKUP($A111,BASE_DADOS!$A:$O,12,0),0),0)</f>
        <v>0</v>
      </c>
      <c r="Z111" s="169">
        <f>IFERROR(IF(VLOOKUP($A111,SC3_CRICIÚMA!$R:$X,7,FALSE)&gt;0,K111*VLOOKUP($A111,BASE_DADOS!$A:$O,12,0),0),0)</f>
        <v>0</v>
      </c>
      <c r="AA111" s="169">
        <f>IFERROR(IF(VLOOKUP($A111,SC3_CRICIÚMA!$R:$X,7,FALSE)&gt;0,L111*VLOOKUP($A111,BASE_DADOS!$A:$O,12,0),0),0)</f>
        <v>0</v>
      </c>
      <c r="AB111" s="169">
        <f>IFERROR(IF(VLOOKUP($A111,SC3_CRICIÚMA!$R:$X,7,FALSE)&gt;0,M111*VLOOKUP($A111,BASE_DADOS!$A:$O,12,0),0),0)</f>
        <v>0</v>
      </c>
      <c r="AC111" s="169">
        <f>IFERROR(IF(VLOOKUP($A111,SC3_CRICIÚMA!$R:$X,7,FALSE)&gt;0,N111*VLOOKUP($A111,BASE_DADOS!$A:$O,12,0),0),0)</f>
        <v>0</v>
      </c>
      <c r="AD111" s="169">
        <f>IFERROR(IF(VLOOKUP($A111,SC3_CRICIÚMA!$R:$X,7,FALSE)&gt;0,O111*VLOOKUP($A111,BASE_DADOS!$A:$O,12,0),0),0)</f>
        <v>0</v>
      </c>
      <c r="AE111" s="169">
        <f>IFERROR(IF(VLOOKUP($A111,SC3_CRICIÚMA!$R:$X,7,FALSE)&gt;0,P111*VLOOKUP($A111,BASE_DADOS!$A:$O,12,0),0),0)</f>
        <v>0</v>
      </c>
      <c r="AF111" s="169">
        <f>IFERROR(IF(VLOOKUP($A111,SC3_CRICIÚMA!$R:$X,7,FALSE)&gt;0,Q111*VLOOKUP($A111,BASE_DADOS!$A:$O,12,0),0),0)</f>
        <v>0</v>
      </c>
    </row>
    <row r="112" spans="1:32" ht="15.75" customHeight="1">
      <c r="A112" s="165" t="str">
        <f t="shared" si="2"/>
        <v>SC3_CRICIÚMAAGRO SAÚDE E COOPERAÇÃO</v>
      </c>
      <c r="B112" s="3" t="s">
        <v>115</v>
      </c>
      <c r="C112" s="121" t="s">
        <v>97</v>
      </c>
      <c r="D112" s="117">
        <v>0.5859375</v>
      </c>
      <c r="E112" s="117">
        <v>0.4140625</v>
      </c>
      <c r="F112" s="117">
        <v>7.8125E-2</v>
      </c>
      <c r="G112" s="117">
        <v>0.1796875</v>
      </c>
      <c r="H112" s="117">
        <v>0.171875</v>
      </c>
      <c r="I112" s="117">
        <v>0.1484375</v>
      </c>
      <c r="J112" s="117">
        <v>0.171875</v>
      </c>
      <c r="K112" s="117">
        <v>0.25</v>
      </c>
      <c r="L112" s="117">
        <v>0.1953125</v>
      </c>
      <c r="M112" s="117">
        <v>0.4140625</v>
      </c>
      <c r="N112" s="117">
        <v>0.390625</v>
      </c>
      <c r="O112" s="117">
        <v>0.41111111111111109</v>
      </c>
      <c r="P112" s="117">
        <v>0.43333333333333335</v>
      </c>
      <c r="Q112" s="117">
        <v>0.15555555555555556</v>
      </c>
      <c r="R112" s="3"/>
      <c r="S112" s="169">
        <f>IFERROR(IF(VLOOKUP($A112,SC3_CRICIÚMA!$R:$X,7,FALSE)&gt;0,D112*VLOOKUP($A112,BASE_DADOS!$A:$O,12,0),0),0)</f>
        <v>0</v>
      </c>
      <c r="T112" s="169">
        <f>IFERROR(IF(VLOOKUP($A112,SC3_CRICIÚMA!$R:$X,7,FALSE)&gt;0,E112*VLOOKUP($A112,BASE_DADOS!$A:$O,12,0),0),0)</f>
        <v>0</v>
      </c>
      <c r="U112" s="169">
        <f>IFERROR(IF(VLOOKUP($A112,SC3_CRICIÚMA!$R:$X,7,FALSE)&gt;0,F112*VLOOKUP($A112,BASE_DADOS!$A:$O,12,0),0),0)</f>
        <v>0</v>
      </c>
      <c r="V112" s="169">
        <f>IFERROR(IF(VLOOKUP($A112,SC3_CRICIÚMA!$R:$X,7,FALSE)&gt;0,G112*VLOOKUP($A112,BASE_DADOS!$A:$O,12,0),0),0)</f>
        <v>0</v>
      </c>
      <c r="W112" s="169">
        <f>IFERROR(IF(VLOOKUP($A112,SC3_CRICIÚMA!$R:$X,7,FALSE)&gt;0,H112*VLOOKUP($A112,BASE_DADOS!$A:$O,12,0),0),0)</f>
        <v>0</v>
      </c>
      <c r="X112" s="169">
        <f>IFERROR(IF(VLOOKUP($A112,SC3_CRICIÚMA!$R:$X,7,FALSE)&gt;0,I112*VLOOKUP($A112,BASE_DADOS!$A:$O,12,0),0),0)</f>
        <v>0</v>
      </c>
      <c r="Y112" s="169">
        <f>IFERROR(IF(VLOOKUP($A112,SC3_CRICIÚMA!$R:$X,7,FALSE)&gt;0,J112*VLOOKUP($A112,BASE_DADOS!$A:$O,12,0),0),0)</f>
        <v>0</v>
      </c>
      <c r="Z112" s="169">
        <f>IFERROR(IF(VLOOKUP($A112,SC3_CRICIÚMA!$R:$X,7,FALSE)&gt;0,K112*VLOOKUP($A112,BASE_DADOS!$A:$O,12,0),0),0)</f>
        <v>0</v>
      </c>
      <c r="AA112" s="169">
        <f>IFERROR(IF(VLOOKUP($A112,SC3_CRICIÚMA!$R:$X,7,FALSE)&gt;0,L112*VLOOKUP($A112,BASE_DADOS!$A:$O,12,0),0),0)</f>
        <v>0</v>
      </c>
      <c r="AB112" s="169">
        <f>IFERROR(IF(VLOOKUP($A112,SC3_CRICIÚMA!$R:$X,7,FALSE)&gt;0,M112*VLOOKUP($A112,BASE_DADOS!$A:$O,12,0),0),0)</f>
        <v>0</v>
      </c>
      <c r="AC112" s="169">
        <f>IFERROR(IF(VLOOKUP($A112,SC3_CRICIÚMA!$R:$X,7,FALSE)&gt;0,N112*VLOOKUP($A112,BASE_DADOS!$A:$O,12,0),0),0)</f>
        <v>0</v>
      </c>
      <c r="AD112" s="169">
        <f>IFERROR(IF(VLOOKUP($A112,SC3_CRICIÚMA!$R:$X,7,FALSE)&gt;0,O112*VLOOKUP($A112,BASE_DADOS!$A:$O,12,0),0),0)</f>
        <v>0</v>
      </c>
      <c r="AE112" s="169">
        <f>IFERROR(IF(VLOOKUP($A112,SC3_CRICIÚMA!$R:$X,7,FALSE)&gt;0,P112*VLOOKUP($A112,BASE_DADOS!$A:$O,12,0),0),0)</f>
        <v>0</v>
      </c>
      <c r="AF112" s="169">
        <f>IFERROR(IF(VLOOKUP($A112,SC3_CRICIÚMA!$R:$X,7,FALSE)&gt;0,Q112*VLOOKUP($A112,BASE_DADOS!$A:$O,12,0),0),0)</f>
        <v>0</v>
      </c>
    </row>
    <row r="113" spans="1:32" ht="15.75" customHeight="1">
      <c r="A113" s="165" t="str">
        <f t="shared" si="2"/>
        <v>SC3_CRICIÚMACINE MAIOR</v>
      </c>
      <c r="B113" s="3" t="s">
        <v>115</v>
      </c>
      <c r="C113" s="121" t="s">
        <v>100</v>
      </c>
      <c r="D113" s="117">
        <v>0.5859375</v>
      </c>
      <c r="E113" s="117">
        <v>0.4140625</v>
      </c>
      <c r="F113" s="117">
        <v>7.8125E-2</v>
      </c>
      <c r="G113" s="117">
        <v>0.1796875</v>
      </c>
      <c r="H113" s="117">
        <v>0.171875</v>
      </c>
      <c r="I113" s="117">
        <v>0.1484375</v>
      </c>
      <c r="J113" s="117">
        <v>0.171875</v>
      </c>
      <c r="K113" s="117">
        <v>0.25</v>
      </c>
      <c r="L113" s="117">
        <v>0.1953125</v>
      </c>
      <c r="M113" s="117">
        <v>0.4140625</v>
      </c>
      <c r="N113" s="117">
        <v>0.390625</v>
      </c>
      <c r="O113" s="117">
        <v>0.41111111111111109</v>
      </c>
      <c r="P113" s="117">
        <v>0.43333333333333335</v>
      </c>
      <c r="Q113" s="117">
        <v>0.15555555555555556</v>
      </c>
      <c r="R113" s="3"/>
      <c r="S113" s="169">
        <f>IFERROR(IF(VLOOKUP($A113,SC3_CRICIÚMA!$R:$X,7,FALSE)&gt;0,D113*VLOOKUP($A113,BASE_DADOS!$A:$O,12,0),0),0)</f>
        <v>0</v>
      </c>
      <c r="T113" s="169">
        <f>IFERROR(IF(VLOOKUP($A113,SC3_CRICIÚMA!$R:$X,7,FALSE)&gt;0,E113*VLOOKUP($A113,BASE_DADOS!$A:$O,12,0),0),0)</f>
        <v>0</v>
      </c>
      <c r="U113" s="169">
        <f>IFERROR(IF(VLOOKUP($A113,SC3_CRICIÚMA!$R:$X,7,FALSE)&gt;0,F113*VLOOKUP($A113,BASE_DADOS!$A:$O,12,0),0),0)</f>
        <v>0</v>
      </c>
      <c r="V113" s="169">
        <f>IFERROR(IF(VLOOKUP($A113,SC3_CRICIÚMA!$R:$X,7,FALSE)&gt;0,G113*VLOOKUP($A113,BASE_DADOS!$A:$O,12,0),0),0)</f>
        <v>0</v>
      </c>
      <c r="W113" s="169">
        <f>IFERROR(IF(VLOOKUP($A113,SC3_CRICIÚMA!$R:$X,7,FALSE)&gt;0,H113*VLOOKUP($A113,BASE_DADOS!$A:$O,12,0),0),0)</f>
        <v>0</v>
      </c>
      <c r="X113" s="169">
        <f>IFERROR(IF(VLOOKUP($A113,SC3_CRICIÚMA!$R:$X,7,FALSE)&gt;0,I113*VLOOKUP($A113,BASE_DADOS!$A:$O,12,0),0),0)</f>
        <v>0</v>
      </c>
      <c r="Y113" s="169">
        <f>IFERROR(IF(VLOOKUP($A113,SC3_CRICIÚMA!$R:$X,7,FALSE)&gt;0,J113*VLOOKUP($A113,BASE_DADOS!$A:$O,12,0),0),0)</f>
        <v>0</v>
      </c>
      <c r="Z113" s="169">
        <f>IFERROR(IF(VLOOKUP($A113,SC3_CRICIÚMA!$R:$X,7,FALSE)&gt;0,K113*VLOOKUP($A113,BASE_DADOS!$A:$O,12,0),0),0)</f>
        <v>0</v>
      </c>
      <c r="AA113" s="169">
        <f>IFERROR(IF(VLOOKUP($A113,SC3_CRICIÚMA!$R:$X,7,FALSE)&gt;0,L113*VLOOKUP($A113,BASE_DADOS!$A:$O,12,0),0),0)</f>
        <v>0</v>
      </c>
      <c r="AB113" s="169">
        <f>IFERROR(IF(VLOOKUP($A113,SC3_CRICIÚMA!$R:$X,7,FALSE)&gt;0,M113*VLOOKUP($A113,BASE_DADOS!$A:$O,12,0),0),0)</f>
        <v>0</v>
      </c>
      <c r="AC113" s="169">
        <f>IFERROR(IF(VLOOKUP($A113,SC3_CRICIÚMA!$R:$X,7,FALSE)&gt;0,N113*VLOOKUP($A113,BASE_DADOS!$A:$O,12,0),0),0)</f>
        <v>0</v>
      </c>
      <c r="AD113" s="169">
        <f>IFERROR(IF(VLOOKUP($A113,SC3_CRICIÚMA!$R:$X,7,FALSE)&gt;0,O113*VLOOKUP($A113,BASE_DADOS!$A:$O,12,0),0),0)</f>
        <v>0</v>
      </c>
      <c r="AE113" s="169">
        <f>IFERROR(IF(VLOOKUP($A113,SC3_CRICIÚMA!$R:$X,7,FALSE)&gt;0,P113*VLOOKUP($A113,BASE_DADOS!$A:$O,12,0),0),0)</f>
        <v>0</v>
      </c>
      <c r="AF113" s="169">
        <f>IFERROR(IF(VLOOKUP($A113,SC3_CRICIÚMA!$R:$X,7,FALSE)&gt;0,Q113*VLOOKUP($A113,BASE_DADOS!$A:$O,12,0),0),0)</f>
        <v>0</v>
      </c>
    </row>
    <row r="114" spans="1:32" ht="15.75" customHeight="1">
      <c r="A114" s="165" t="str">
        <f t="shared" si="2"/>
        <v>SC3_CRICIÚMAHORA DO FARO</v>
      </c>
      <c r="B114" s="3" t="s">
        <v>115</v>
      </c>
      <c r="C114" s="121" t="s">
        <v>101</v>
      </c>
      <c r="D114" s="117">
        <v>0.5859375</v>
      </c>
      <c r="E114" s="117">
        <v>0.4140625</v>
      </c>
      <c r="F114" s="117">
        <v>7.8125E-2</v>
      </c>
      <c r="G114" s="117">
        <v>0.1796875</v>
      </c>
      <c r="H114" s="117">
        <v>0.171875</v>
      </c>
      <c r="I114" s="117">
        <v>0.1484375</v>
      </c>
      <c r="J114" s="117">
        <v>0.171875</v>
      </c>
      <c r="K114" s="117">
        <v>0.25</v>
      </c>
      <c r="L114" s="117">
        <v>0.1953125</v>
      </c>
      <c r="M114" s="117">
        <v>0.4140625</v>
      </c>
      <c r="N114" s="117">
        <v>0.390625</v>
      </c>
      <c r="O114" s="117">
        <v>0.41111111111111109</v>
      </c>
      <c r="P114" s="117">
        <v>0.43333333333333335</v>
      </c>
      <c r="Q114" s="117">
        <v>0.15555555555555556</v>
      </c>
      <c r="R114" s="3"/>
      <c r="S114" s="169">
        <f>IFERROR(IF(VLOOKUP($A114,SC3_CRICIÚMA!$R:$X,7,FALSE)&gt;0,D114*VLOOKUP($A114,BASE_DADOS!$A:$O,12,0),0),0)</f>
        <v>0</v>
      </c>
      <c r="T114" s="169">
        <f>IFERROR(IF(VLOOKUP($A114,SC3_CRICIÚMA!$R:$X,7,FALSE)&gt;0,E114*VLOOKUP($A114,BASE_DADOS!$A:$O,12,0),0),0)</f>
        <v>0</v>
      </c>
      <c r="U114" s="169">
        <f>IFERROR(IF(VLOOKUP($A114,SC3_CRICIÚMA!$R:$X,7,FALSE)&gt;0,F114*VLOOKUP($A114,BASE_DADOS!$A:$O,12,0),0),0)</f>
        <v>0</v>
      </c>
      <c r="V114" s="169">
        <f>IFERROR(IF(VLOOKUP($A114,SC3_CRICIÚMA!$R:$X,7,FALSE)&gt;0,G114*VLOOKUP($A114,BASE_DADOS!$A:$O,12,0),0),0)</f>
        <v>0</v>
      </c>
      <c r="W114" s="169">
        <f>IFERROR(IF(VLOOKUP($A114,SC3_CRICIÚMA!$R:$X,7,FALSE)&gt;0,H114*VLOOKUP($A114,BASE_DADOS!$A:$O,12,0),0),0)</f>
        <v>0</v>
      </c>
      <c r="X114" s="169">
        <f>IFERROR(IF(VLOOKUP($A114,SC3_CRICIÚMA!$R:$X,7,FALSE)&gt;0,I114*VLOOKUP($A114,BASE_DADOS!$A:$O,12,0),0),0)</f>
        <v>0</v>
      </c>
      <c r="Y114" s="169">
        <f>IFERROR(IF(VLOOKUP($A114,SC3_CRICIÚMA!$R:$X,7,FALSE)&gt;0,J114*VLOOKUP($A114,BASE_DADOS!$A:$O,12,0),0),0)</f>
        <v>0</v>
      </c>
      <c r="Z114" s="169">
        <f>IFERROR(IF(VLOOKUP($A114,SC3_CRICIÚMA!$R:$X,7,FALSE)&gt;0,K114*VLOOKUP($A114,BASE_DADOS!$A:$O,12,0),0),0)</f>
        <v>0</v>
      </c>
      <c r="AA114" s="169">
        <f>IFERROR(IF(VLOOKUP($A114,SC3_CRICIÚMA!$R:$X,7,FALSE)&gt;0,L114*VLOOKUP($A114,BASE_DADOS!$A:$O,12,0),0),0)</f>
        <v>0</v>
      </c>
      <c r="AB114" s="169">
        <f>IFERROR(IF(VLOOKUP($A114,SC3_CRICIÚMA!$R:$X,7,FALSE)&gt;0,M114*VLOOKUP($A114,BASE_DADOS!$A:$O,12,0),0),0)</f>
        <v>0</v>
      </c>
      <c r="AC114" s="169">
        <f>IFERROR(IF(VLOOKUP($A114,SC3_CRICIÚMA!$R:$X,7,FALSE)&gt;0,N114*VLOOKUP($A114,BASE_DADOS!$A:$O,12,0),0),0)</f>
        <v>0</v>
      </c>
      <c r="AD114" s="169">
        <f>IFERROR(IF(VLOOKUP($A114,SC3_CRICIÚMA!$R:$X,7,FALSE)&gt;0,O114*VLOOKUP($A114,BASE_DADOS!$A:$O,12,0),0),0)</f>
        <v>0</v>
      </c>
      <c r="AE114" s="169">
        <f>IFERROR(IF(VLOOKUP($A114,SC3_CRICIÚMA!$R:$X,7,FALSE)&gt;0,P114*VLOOKUP($A114,BASE_DADOS!$A:$O,12,0),0),0)</f>
        <v>0</v>
      </c>
      <c r="AF114" s="169">
        <f>IFERROR(IF(VLOOKUP($A114,SC3_CRICIÚMA!$R:$X,7,FALSE)&gt;0,Q114*VLOOKUP($A114,BASE_DADOS!$A:$O,12,0),0),0)</f>
        <v>0</v>
      </c>
    </row>
    <row r="115" spans="1:32" ht="15.75" customHeight="1">
      <c r="A115" s="165" t="str">
        <f t="shared" si="2"/>
        <v>SC3_CRICIÚMAREALITY SHOW 4</v>
      </c>
      <c r="B115" s="3" t="s">
        <v>115</v>
      </c>
      <c r="C115" s="121" t="s">
        <v>103</v>
      </c>
      <c r="D115" s="117">
        <v>0.5859375</v>
      </c>
      <c r="E115" s="117">
        <v>0.4140625</v>
      </c>
      <c r="F115" s="117">
        <v>7.8125E-2</v>
      </c>
      <c r="G115" s="117">
        <v>0.1796875</v>
      </c>
      <c r="H115" s="117">
        <v>0.171875</v>
      </c>
      <c r="I115" s="117">
        <v>0.1484375</v>
      </c>
      <c r="J115" s="117">
        <v>0.171875</v>
      </c>
      <c r="K115" s="117">
        <v>0.25</v>
      </c>
      <c r="L115" s="117">
        <v>0.1953125</v>
      </c>
      <c r="M115" s="117">
        <v>0.4140625</v>
      </c>
      <c r="N115" s="117">
        <v>0.390625</v>
      </c>
      <c r="O115" s="117">
        <v>0.41111111111111109</v>
      </c>
      <c r="P115" s="117">
        <v>0.43333333333333335</v>
      </c>
      <c r="Q115" s="117">
        <v>0.15555555555555556</v>
      </c>
      <c r="R115" s="3"/>
      <c r="S115" s="169">
        <f>IFERROR(IF(VLOOKUP($A115,SC3_CRICIÚMA!$R:$X,7,FALSE)&gt;0,D115*VLOOKUP($A115,BASE_DADOS!$A:$O,12,0),0),0)</f>
        <v>0</v>
      </c>
      <c r="T115" s="169">
        <f>IFERROR(IF(VLOOKUP($A115,SC3_CRICIÚMA!$R:$X,7,FALSE)&gt;0,E115*VLOOKUP($A115,BASE_DADOS!$A:$O,12,0),0),0)</f>
        <v>0</v>
      </c>
      <c r="U115" s="169">
        <f>IFERROR(IF(VLOOKUP($A115,SC3_CRICIÚMA!$R:$X,7,FALSE)&gt;0,F115*VLOOKUP($A115,BASE_DADOS!$A:$O,12,0),0),0)</f>
        <v>0</v>
      </c>
      <c r="V115" s="169">
        <f>IFERROR(IF(VLOOKUP($A115,SC3_CRICIÚMA!$R:$X,7,FALSE)&gt;0,G115*VLOOKUP($A115,BASE_DADOS!$A:$O,12,0),0),0)</f>
        <v>0</v>
      </c>
      <c r="W115" s="169">
        <f>IFERROR(IF(VLOOKUP($A115,SC3_CRICIÚMA!$R:$X,7,FALSE)&gt;0,H115*VLOOKUP($A115,BASE_DADOS!$A:$O,12,0),0),0)</f>
        <v>0</v>
      </c>
      <c r="X115" s="169">
        <f>IFERROR(IF(VLOOKUP($A115,SC3_CRICIÚMA!$R:$X,7,FALSE)&gt;0,I115*VLOOKUP($A115,BASE_DADOS!$A:$O,12,0),0),0)</f>
        <v>0</v>
      </c>
      <c r="Y115" s="169">
        <f>IFERROR(IF(VLOOKUP($A115,SC3_CRICIÚMA!$R:$X,7,FALSE)&gt;0,J115*VLOOKUP($A115,BASE_DADOS!$A:$O,12,0),0),0)</f>
        <v>0</v>
      </c>
      <c r="Z115" s="169">
        <f>IFERROR(IF(VLOOKUP($A115,SC3_CRICIÚMA!$R:$X,7,FALSE)&gt;0,K115*VLOOKUP($A115,BASE_DADOS!$A:$O,12,0),0),0)</f>
        <v>0</v>
      </c>
      <c r="AA115" s="169">
        <f>IFERROR(IF(VLOOKUP($A115,SC3_CRICIÚMA!$R:$X,7,FALSE)&gt;0,L115*VLOOKUP($A115,BASE_DADOS!$A:$O,12,0),0),0)</f>
        <v>0</v>
      </c>
      <c r="AB115" s="169">
        <f>IFERROR(IF(VLOOKUP($A115,SC3_CRICIÚMA!$R:$X,7,FALSE)&gt;0,M115*VLOOKUP($A115,BASE_DADOS!$A:$O,12,0),0),0)</f>
        <v>0</v>
      </c>
      <c r="AC115" s="169">
        <f>IFERROR(IF(VLOOKUP($A115,SC3_CRICIÚMA!$R:$X,7,FALSE)&gt;0,N115*VLOOKUP($A115,BASE_DADOS!$A:$O,12,0),0),0)</f>
        <v>0</v>
      </c>
      <c r="AD115" s="169">
        <f>IFERROR(IF(VLOOKUP($A115,SC3_CRICIÚMA!$R:$X,7,FALSE)&gt;0,O115*VLOOKUP($A115,BASE_DADOS!$A:$O,12,0),0),0)</f>
        <v>0</v>
      </c>
      <c r="AE115" s="169">
        <f>IFERROR(IF(VLOOKUP($A115,SC3_CRICIÚMA!$R:$X,7,FALSE)&gt;0,P115*VLOOKUP($A115,BASE_DADOS!$A:$O,12,0),0),0)</f>
        <v>0</v>
      </c>
      <c r="AF115" s="169">
        <f>IFERROR(IF(VLOOKUP($A115,SC3_CRICIÚMA!$R:$X,7,FALSE)&gt;0,Q115*VLOOKUP($A115,BASE_DADOS!$A:$O,12,0),0),0)</f>
        <v>0</v>
      </c>
    </row>
    <row r="116" spans="1:32" ht="15.75" customHeight="1">
      <c r="A116" s="165" t="str">
        <f t="shared" si="2"/>
        <v>SC3_CRICIÚMADOMINGO ESPETACULAR</v>
      </c>
      <c r="B116" s="3" t="s">
        <v>115</v>
      </c>
      <c r="C116" s="121" t="s">
        <v>104</v>
      </c>
      <c r="D116" s="117">
        <v>0.5859375</v>
      </c>
      <c r="E116" s="117">
        <v>0.4140625</v>
      </c>
      <c r="F116" s="117">
        <v>7.8125E-2</v>
      </c>
      <c r="G116" s="117">
        <v>0.1796875</v>
      </c>
      <c r="H116" s="117">
        <v>0.171875</v>
      </c>
      <c r="I116" s="117">
        <v>0.1484375</v>
      </c>
      <c r="J116" s="117">
        <v>0.171875</v>
      </c>
      <c r="K116" s="117">
        <v>0.25</v>
      </c>
      <c r="L116" s="117">
        <v>0.1953125</v>
      </c>
      <c r="M116" s="117">
        <v>0.4140625</v>
      </c>
      <c r="N116" s="117">
        <v>0.390625</v>
      </c>
      <c r="O116" s="117">
        <v>0.41111111111111109</v>
      </c>
      <c r="P116" s="117">
        <v>0.43333333333333335</v>
      </c>
      <c r="Q116" s="117">
        <v>0.15555555555555556</v>
      </c>
      <c r="R116" s="3"/>
      <c r="S116" s="169">
        <f>IFERROR(IF(VLOOKUP($A116,SC3_CRICIÚMA!$R:$X,7,FALSE)&gt;0,D116*VLOOKUP($A116,BASE_DADOS!$A:$O,12,0),0),0)</f>
        <v>0</v>
      </c>
      <c r="T116" s="169">
        <f>IFERROR(IF(VLOOKUP($A116,SC3_CRICIÚMA!$R:$X,7,FALSE)&gt;0,E116*VLOOKUP($A116,BASE_DADOS!$A:$O,12,0),0),0)</f>
        <v>0</v>
      </c>
      <c r="U116" s="169">
        <f>IFERROR(IF(VLOOKUP($A116,SC3_CRICIÚMA!$R:$X,7,FALSE)&gt;0,F116*VLOOKUP($A116,BASE_DADOS!$A:$O,12,0),0),0)</f>
        <v>0</v>
      </c>
      <c r="V116" s="169">
        <f>IFERROR(IF(VLOOKUP($A116,SC3_CRICIÚMA!$R:$X,7,FALSE)&gt;0,G116*VLOOKUP($A116,BASE_DADOS!$A:$O,12,0),0),0)</f>
        <v>0</v>
      </c>
      <c r="W116" s="169">
        <f>IFERROR(IF(VLOOKUP($A116,SC3_CRICIÚMA!$R:$X,7,FALSE)&gt;0,H116*VLOOKUP($A116,BASE_DADOS!$A:$O,12,0),0),0)</f>
        <v>0</v>
      </c>
      <c r="X116" s="169">
        <f>IFERROR(IF(VLOOKUP($A116,SC3_CRICIÚMA!$R:$X,7,FALSE)&gt;0,I116*VLOOKUP($A116,BASE_DADOS!$A:$O,12,0),0),0)</f>
        <v>0</v>
      </c>
      <c r="Y116" s="169">
        <f>IFERROR(IF(VLOOKUP($A116,SC3_CRICIÚMA!$R:$X,7,FALSE)&gt;0,J116*VLOOKUP($A116,BASE_DADOS!$A:$O,12,0),0),0)</f>
        <v>0</v>
      </c>
      <c r="Z116" s="169">
        <f>IFERROR(IF(VLOOKUP($A116,SC3_CRICIÚMA!$R:$X,7,FALSE)&gt;0,K116*VLOOKUP($A116,BASE_DADOS!$A:$O,12,0),0),0)</f>
        <v>0</v>
      </c>
      <c r="AA116" s="169">
        <f>IFERROR(IF(VLOOKUP($A116,SC3_CRICIÚMA!$R:$X,7,FALSE)&gt;0,L116*VLOOKUP($A116,BASE_DADOS!$A:$O,12,0),0),0)</f>
        <v>0</v>
      </c>
      <c r="AB116" s="169">
        <f>IFERROR(IF(VLOOKUP($A116,SC3_CRICIÚMA!$R:$X,7,FALSE)&gt;0,M116*VLOOKUP($A116,BASE_DADOS!$A:$O,12,0),0),0)</f>
        <v>0</v>
      </c>
      <c r="AC116" s="169">
        <f>IFERROR(IF(VLOOKUP($A116,SC3_CRICIÚMA!$R:$X,7,FALSE)&gt;0,N116*VLOOKUP($A116,BASE_DADOS!$A:$O,12,0),0),0)</f>
        <v>0</v>
      </c>
      <c r="AD116" s="169">
        <f>IFERROR(IF(VLOOKUP($A116,SC3_CRICIÚMA!$R:$X,7,FALSE)&gt;0,O116*VLOOKUP($A116,BASE_DADOS!$A:$O,12,0),0),0)</f>
        <v>0</v>
      </c>
      <c r="AE116" s="169">
        <f>IFERROR(IF(VLOOKUP($A116,SC3_CRICIÚMA!$R:$X,7,FALSE)&gt;0,P116*VLOOKUP($A116,BASE_DADOS!$A:$O,12,0),0),0)</f>
        <v>0</v>
      </c>
      <c r="AF116" s="169">
        <f>IFERROR(IF(VLOOKUP($A116,SC3_CRICIÚMA!$R:$X,7,FALSE)&gt;0,Q116*VLOOKUP($A116,BASE_DADOS!$A:$O,12,0),0),0)</f>
        <v>0</v>
      </c>
    </row>
    <row r="117" spans="1:32" ht="15.75" customHeight="1">
      <c r="A117" s="165" t="str">
        <f t="shared" si="2"/>
        <v>SC3_CRICIÚMACÂMERA RECORD</v>
      </c>
      <c r="B117" s="3" t="s">
        <v>115</v>
      </c>
      <c r="C117" s="121" t="s">
        <v>105</v>
      </c>
      <c r="D117" s="117">
        <v>0.5859375</v>
      </c>
      <c r="E117" s="117">
        <v>0.4140625</v>
      </c>
      <c r="F117" s="117">
        <v>7.8125E-2</v>
      </c>
      <c r="G117" s="117">
        <v>0.1796875</v>
      </c>
      <c r="H117" s="117">
        <v>0.171875</v>
      </c>
      <c r="I117" s="117">
        <v>0.1484375</v>
      </c>
      <c r="J117" s="117">
        <v>0.171875</v>
      </c>
      <c r="K117" s="117">
        <v>0.25</v>
      </c>
      <c r="L117" s="117">
        <v>0.1953125</v>
      </c>
      <c r="M117" s="117">
        <v>0.4140625</v>
      </c>
      <c r="N117" s="117">
        <v>0.390625</v>
      </c>
      <c r="O117" s="117">
        <v>0.41111111111111109</v>
      </c>
      <c r="P117" s="117">
        <v>0.43333333333333335</v>
      </c>
      <c r="Q117" s="117">
        <v>0.15555555555555556</v>
      </c>
      <c r="R117" s="3"/>
      <c r="S117" s="169">
        <f>IFERROR(IF(VLOOKUP($A117,SC3_CRICIÚMA!$R:$X,7,FALSE)&gt;0,D117*VLOOKUP($A117,BASE_DADOS!$A:$O,12,0),0),0)</f>
        <v>0</v>
      </c>
      <c r="T117" s="169">
        <f>IFERROR(IF(VLOOKUP($A117,SC3_CRICIÚMA!$R:$X,7,FALSE)&gt;0,E117*VLOOKUP($A117,BASE_DADOS!$A:$O,12,0),0),0)</f>
        <v>0</v>
      </c>
      <c r="U117" s="169">
        <f>IFERROR(IF(VLOOKUP($A117,SC3_CRICIÚMA!$R:$X,7,FALSE)&gt;0,F117*VLOOKUP($A117,BASE_DADOS!$A:$O,12,0),0),0)</f>
        <v>0</v>
      </c>
      <c r="V117" s="169">
        <f>IFERROR(IF(VLOOKUP($A117,SC3_CRICIÚMA!$R:$X,7,FALSE)&gt;0,G117*VLOOKUP($A117,BASE_DADOS!$A:$O,12,0),0),0)</f>
        <v>0</v>
      </c>
      <c r="W117" s="169">
        <f>IFERROR(IF(VLOOKUP($A117,SC3_CRICIÚMA!$R:$X,7,FALSE)&gt;0,H117*VLOOKUP($A117,BASE_DADOS!$A:$O,12,0),0),0)</f>
        <v>0</v>
      </c>
      <c r="X117" s="169">
        <f>IFERROR(IF(VLOOKUP($A117,SC3_CRICIÚMA!$R:$X,7,FALSE)&gt;0,I117*VLOOKUP($A117,BASE_DADOS!$A:$O,12,0),0),0)</f>
        <v>0</v>
      </c>
      <c r="Y117" s="169">
        <f>IFERROR(IF(VLOOKUP($A117,SC3_CRICIÚMA!$R:$X,7,FALSE)&gt;0,J117*VLOOKUP($A117,BASE_DADOS!$A:$O,12,0),0),0)</f>
        <v>0</v>
      </c>
      <c r="Z117" s="169">
        <f>IFERROR(IF(VLOOKUP($A117,SC3_CRICIÚMA!$R:$X,7,FALSE)&gt;0,K117*VLOOKUP($A117,BASE_DADOS!$A:$O,12,0),0),0)</f>
        <v>0</v>
      </c>
      <c r="AA117" s="169">
        <f>IFERROR(IF(VLOOKUP($A117,SC3_CRICIÚMA!$R:$X,7,FALSE)&gt;0,L117*VLOOKUP($A117,BASE_DADOS!$A:$O,12,0),0),0)</f>
        <v>0</v>
      </c>
      <c r="AB117" s="169">
        <f>IFERROR(IF(VLOOKUP($A117,SC3_CRICIÚMA!$R:$X,7,FALSE)&gt;0,M117*VLOOKUP($A117,BASE_DADOS!$A:$O,12,0),0),0)</f>
        <v>0</v>
      </c>
      <c r="AC117" s="169">
        <f>IFERROR(IF(VLOOKUP($A117,SC3_CRICIÚMA!$R:$X,7,FALSE)&gt;0,N117*VLOOKUP($A117,BASE_DADOS!$A:$O,12,0),0),0)</f>
        <v>0</v>
      </c>
      <c r="AD117" s="169">
        <f>IFERROR(IF(VLOOKUP($A117,SC3_CRICIÚMA!$R:$X,7,FALSE)&gt;0,O117*VLOOKUP($A117,BASE_DADOS!$A:$O,12,0),0),0)</f>
        <v>0</v>
      </c>
      <c r="AE117" s="169">
        <f>IFERROR(IF(VLOOKUP($A117,SC3_CRICIÚMA!$R:$X,7,FALSE)&gt;0,P117*VLOOKUP($A117,BASE_DADOS!$A:$O,12,0),0),0)</f>
        <v>0</v>
      </c>
      <c r="AF117" s="169">
        <f>IFERROR(IF(VLOOKUP($A117,SC3_CRICIÚMA!$R:$X,7,FALSE)&gt;0,Q117*VLOOKUP($A117,BASE_DADOS!$A:$O,12,0),0),0)</f>
        <v>0</v>
      </c>
    </row>
    <row r="118" spans="1:32" ht="15.75" customHeight="1">
      <c r="A118" s="165" t="str">
        <f t="shared" si="2"/>
        <v>SC3_CRICIÚMASERIE DE DOMINGO</v>
      </c>
      <c r="B118" s="3" t="s">
        <v>115</v>
      </c>
      <c r="C118" s="121" t="s">
        <v>106</v>
      </c>
      <c r="D118" s="117">
        <v>0.5859375</v>
      </c>
      <c r="E118" s="117">
        <v>0.4140625</v>
      </c>
      <c r="F118" s="117">
        <v>7.8125E-2</v>
      </c>
      <c r="G118" s="117">
        <v>0.1796875</v>
      </c>
      <c r="H118" s="117">
        <v>0.171875</v>
      </c>
      <c r="I118" s="117">
        <v>0.1484375</v>
      </c>
      <c r="J118" s="117">
        <v>0.171875</v>
      </c>
      <c r="K118" s="117">
        <v>0.25</v>
      </c>
      <c r="L118" s="117">
        <v>0.1953125</v>
      </c>
      <c r="M118" s="117">
        <v>0.4140625</v>
      </c>
      <c r="N118" s="117">
        <v>0.390625</v>
      </c>
      <c r="O118" s="117">
        <v>0.41111111111111109</v>
      </c>
      <c r="P118" s="117">
        <v>0.43333333333333335</v>
      </c>
      <c r="Q118" s="117">
        <v>0.15555555555555556</v>
      </c>
      <c r="R118" s="3"/>
      <c r="S118" s="169">
        <f>IFERROR(IF(VLOOKUP($A118,SC3_CRICIÚMA!$R:$X,7,FALSE)&gt;0,D118*VLOOKUP($A118,BASE_DADOS!$A:$O,12,0),0),0)</f>
        <v>0</v>
      </c>
      <c r="T118" s="169">
        <f>IFERROR(IF(VLOOKUP($A118,SC3_CRICIÚMA!$R:$X,7,FALSE)&gt;0,E118*VLOOKUP($A118,BASE_DADOS!$A:$O,12,0),0),0)</f>
        <v>0</v>
      </c>
      <c r="U118" s="169">
        <f>IFERROR(IF(VLOOKUP($A118,SC3_CRICIÚMA!$R:$X,7,FALSE)&gt;0,F118*VLOOKUP($A118,BASE_DADOS!$A:$O,12,0),0),0)</f>
        <v>0</v>
      </c>
      <c r="V118" s="169">
        <f>IFERROR(IF(VLOOKUP($A118,SC3_CRICIÚMA!$R:$X,7,FALSE)&gt;0,G118*VLOOKUP($A118,BASE_DADOS!$A:$O,12,0),0),0)</f>
        <v>0</v>
      </c>
      <c r="W118" s="169">
        <f>IFERROR(IF(VLOOKUP($A118,SC3_CRICIÚMA!$R:$X,7,FALSE)&gt;0,H118*VLOOKUP($A118,BASE_DADOS!$A:$O,12,0),0),0)</f>
        <v>0</v>
      </c>
      <c r="X118" s="169">
        <f>IFERROR(IF(VLOOKUP($A118,SC3_CRICIÚMA!$R:$X,7,FALSE)&gt;0,I118*VLOOKUP($A118,BASE_DADOS!$A:$O,12,0),0),0)</f>
        <v>0</v>
      </c>
      <c r="Y118" s="169">
        <f>IFERROR(IF(VLOOKUP($A118,SC3_CRICIÚMA!$R:$X,7,FALSE)&gt;0,J118*VLOOKUP($A118,BASE_DADOS!$A:$O,12,0),0),0)</f>
        <v>0</v>
      </c>
      <c r="Z118" s="169">
        <f>IFERROR(IF(VLOOKUP($A118,SC3_CRICIÚMA!$R:$X,7,FALSE)&gt;0,K118*VLOOKUP($A118,BASE_DADOS!$A:$O,12,0),0),0)</f>
        <v>0</v>
      </c>
      <c r="AA118" s="169">
        <f>IFERROR(IF(VLOOKUP($A118,SC3_CRICIÚMA!$R:$X,7,FALSE)&gt;0,L118*VLOOKUP($A118,BASE_DADOS!$A:$O,12,0),0),0)</f>
        <v>0</v>
      </c>
      <c r="AB118" s="169">
        <f>IFERROR(IF(VLOOKUP($A118,SC3_CRICIÚMA!$R:$X,7,FALSE)&gt;0,M118*VLOOKUP($A118,BASE_DADOS!$A:$O,12,0),0),0)</f>
        <v>0</v>
      </c>
      <c r="AC118" s="169">
        <f>IFERROR(IF(VLOOKUP($A118,SC3_CRICIÚMA!$R:$X,7,FALSE)&gt;0,N118*VLOOKUP($A118,BASE_DADOS!$A:$O,12,0),0),0)</f>
        <v>0</v>
      </c>
      <c r="AD118" s="169">
        <f>IFERROR(IF(VLOOKUP($A118,SC3_CRICIÚMA!$R:$X,7,FALSE)&gt;0,O118*VLOOKUP($A118,BASE_DADOS!$A:$O,12,0),0),0)</f>
        <v>0</v>
      </c>
      <c r="AE118" s="169">
        <f>IFERROR(IF(VLOOKUP($A118,SC3_CRICIÚMA!$R:$X,7,FALSE)&gt;0,P118*VLOOKUP($A118,BASE_DADOS!$A:$O,12,0),0),0)</f>
        <v>0</v>
      </c>
      <c r="AF118" s="169">
        <f>IFERROR(IF(VLOOKUP($A118,SC3_CRICIÚMA!$R:$X,7,FALSE)&gt;0,Q118*VLOOKUP($A118,BASE_DADOS!$A:$O,12,0),0),0)</f>
        <v>0</v>
      </c>
    </row>
    <row r="119" spans="1:32" ht="15.75" customHeight="1">
      <c r="A119" s="165" t="str">
        <f t="shared" si="2"/>
        <v>SC3_CRICIÚMAABERTURA / 12H00</v>
      </c>
      <c r="B119" s="3" t="s">
        <v>115</v>
      </c>
      <c r="C119" s="121" t="s">
        <v>108</v>
      </c>
      <c r="D119" s="117">
        <v>0.54800000000000004</v>
      </c>
      <c r="E119" s="117">
        <v>0.45200000000000001</v>
      </c>
      <c r="F119" s="117">
        <v>8.2000000000000003E-2</v>
      </c>
      <c r="G119" s="117">
        <v>0.16700000000000001</v>
      </c>
      <c r="H119" s="117">
        <v>0.217</v>
      </c>
      <c r="I119" s="117">
        <v>0.217</v>
      </c>
      <c r="J119" s="117">
        <v>0.154</v>
      </c>
      <c r="K119" s="117">
        <v>0.16300000000000001</v>
      </c>
      <c r="L119" s="117">
        <v>0.30599999999999999</v>
      </c>
      <c r="M119" s="117">
        <v>0.32500000000000001</v>
      </c>
      <c r="N119" s="117">
        <v>0.36899999999999999</v>
      </c>
      <c r="O119" s="117">
        <v>0.442</v>
      </c>
      <c r="P119" s="117">
        <v>0.37</v>
      </c>
      <c r="Q119" s="117">
        <v>0.188</v>
      </c>
      <c r="R119" s="3"/>
      <c r="S119" s="169">
        <f>IFERROR(IF(VLOOKUP($A119,SC3_CRICIÚMA!$R:$X,7,FALSE)&gt;0,D119*VLOOKUP($A119,BASE_DADOS!$A:$O,12,0),0),0)</f>
        <v>0</v>
      </c>
      <c r="T119" s="169">
        <f>IFERROR(IF(VLOOKUP($A119,SC3_CRICIÚMA!$R:$X,7,FALSE)&gt;0,E119*VLOOKUP($A119,BASE_DADOS!$A:$O,12,0),0),0)</f>
        <v>0</v>
      </c>
      <c r="U119" s="169">
        <f>IFERROR(IF(VLOOKUP($A119,SC3_CRICIÚMA!$R:$X,7,FALSE)&gt;0,F119*VLOOKUP($A119,BASE_DADOS!$A:$O,12,0),0),0)</f>
        <v>0</v>
      </c>
      <c r="V119" s="169">
        <f>IFERROR(IF(VLOOKUP($A119,SC3_CRICIÚMA!$R:$X,7,FALSE)&gt;0,G119*VLOOKUP($A119,BASE_DADOS!$A:$O,12,0),0),0)</f>
        <v>0</v>
      </c>
      <c r="W119" s="169">
        <f>IFERROR(IF(VLOOKUP($A119,SC3_CRICIÚMA!$R:$X,7,FALSE)&gt;0,H119*VLOOKUP($A119,BASE_DADOS!$A:$O,12,0),0),0)</f>
        <v>0</v>
      </c>
      <c r="X119" s="169">
        <f>IFERROR(IF(VLOOKUP($A119,SC3_CRICIÚMA!$R:$X,7,FALSE)&gt;0,I119*VLOOKUP($A119,BASE_DADOS!$A:$O,12,0),0),0)</f>
        <v>0</v>
      </c>
      <c r="Y119" s="169">
        <f>IFERROR(IF(VLOOKUP($A119,SC3_CRICIÚMA!$R:$X,7,FALSE)&gt;0,J119*VLOOKUP($A119,BASE_DADOS!$A:$O,12,0),0),0)</f>
        <v>0</v>
      </c>
      <c r="Z119" s="169">
        <f>IFERROR(IF(VLOOKUP($A119,SC3_CRICIÚMA!$R:$X,7,FALSE)&gt;0,K119*VLOOKUP($A119,BASE_DADOS!$A:$O,12,0),0),0)</f>
        <v>0</v>
      </c>
      <c r="AA119" s="169">
        <f>IFERROR(IF(VLOOKUP($A119,SC3_CRICIÚMA!$R:$X,7,FALSE)&gt;0,L119*VLOOKUP($A119,BASE_DADOS!$A:$O,12,0),0),0)</f>
        <v>0</v>
      </c>
      <c r="AB119" s="169">
        <f>IFERROR(IF(VLOOKUP($A119,SC3_CRICIÚMA!$R:$X,7,FALSE)&gt;0,M119*VLOOKUP($A119,BASE_DADOS!$A:$O,12,0),0),0)</f>
        <v>0</v>
      </c>
      <c r="AC119" s="169">
        <f>IFERROR(IF(VLOOKUP($A119,SC3_CRICIÚMA!$R:$X,7,FALSE)&gt;0,N119*VLOOKUP($A119,BASE_DADOS!$A:$O,12,0),0),0)</f>
        <v>0</v>
      </c>
      <c r="AD119" s="169">
        <f>IFERROR(IF(VLOOKUP($A119,SC3_CRICIÚMA!$R:$X,7,FALSE)&gt;0,O119*VLOOKUP($A119,BASE_DADOS!$A:$O,12,0),0),0)</f>
        <v>0</v>
      </c>
      <c r="AE119" s="169">
        <f>IFERROR(IF(VLOOKUP($A119,SC3_CRICIÚMA!$R:$X,7,FALSE)&gt;0,P119*VLOOKUP($A119,BASE_DADOS!$A:$O,12,0),0),0)</f>
        <v>0</v>
      </c>
      <c r="AF119" s="169">
        <f>IFERROR(IF(VLOOKUP($A119,SC3_CRICIÚMA!$R:$X,7,FALSE)&gt;0,Q119*VLOOKUP($A119,BASE_DADOS!$A:$O,12,0),0),0)</f>
        <v>0</v>
      </c>
    </row>
    <row r="120" spans="1:32" ht="15.75" customHeight="1">
      <c r="A120" s="165" t="str">
        <f t="shared" si="2"/>
        <v>SC3_CRICIÚMA12H00 / 18H00</v>
      </c>
      <c r="B120" s="3" t="s">
        <v>115</v>
      </c>
      <c r="C120" s="121" t="s">
        <v>109</v>
      </c>
      <c r="D120" s="117">
        <v>0.68600000000000005</v>
      </c>
      <c r="E120" s="117">
        <v>0.314</v>
      </c>
      <c r="F120" s="117">
        <v>0.112</v>
      </c>
      <c r="G120" s="117">
        <v>0.107</v>
      </c>
      <c r="H120" s="117">
        <v>0.106</v>
      </c>
      <c r="I120" s="117">
        <v>0.27600000000000002</v>
      </c>
      <c r="J120" s="117">
        <v>0.19900000000000001</v>
      </c>
      <c r="K120" s="117">
        <v>0.2</v>
      </c>
      <c r="L120" s="117">
        <v>0.38200000000000001</v>
      </c>
      <c r="M120" s="117">
        <v>0.21</v>
      </c>
      <c r="N120" s="117">
        <v>0.40799999999999997</v>
      </c>
      <c r="O120" s="117">
        <v>0.45900000000000002</v>
      </c>
      <c r="P120" s="117">
        <v>0.19700000000000001</v>
      </c>
      <c r="Q120" s="117">
        <v>0.34399999999999997</v>
      </c>
      <c r="R120" s="3"/>
      <c r="S120" s="169">
        <f>IFERROR(IF(VLOOKUP($A120,SC3_CRICIÚMA!$R:$X,7,FALSE)&gt;0,D120*VLOOKUP($A120,BASE_DADOS!$A:$O,12,0),0),0)</f>
        <v>0</v>
      </c>
      <c r="T120" s="169">
        <f>IFERROR(IF(VLOOKUP($A120,SC3_CRICIÚMA!$R:$X,7,FALSE)&gt;0,E120*VLOOKUP($A120,BASE_DADOS!$A:$O,12,0),0),0)</f>
        <v>0</v>
      </c>
      <c r="U120" s="169">
        <f>IFERROR(IF(VLOOKUP($A120,SC3_CRICIÚMA!$R:$X,7,FALSE)&gt;0,F120*VLOOKUP($A120,BASE_DADOS!$A:$O,12,0),0),0)</f>
        <v>0</v>
      </c>
      <c r="V120" s="169">
        <f>IFERROR(IF(VLOOKUP($A120,SC3_CRICIÚMA!$R:$X,7,FALSE)&gt;0,G120*VLOOKUP($A120,BASE_DADOS!$A:$O,12,0),0),0)</f>
        <v>0</v>
      </c>
      <c r="W120" s="169">
        <f>IFERROR(IF(VLOOKUP($A120,SC3_CRICIÚMA!$R:$X,7,FALSE)&gt;0,H120*VLOOKUP($A120,BASE_DADOS!$A:$O,12,0),0),0)</f>
        <v>0</v>
      </c>
      <c r="X120" s="169">
        <f>IFERROR(IF(VLOOKUP($A120,SC3_CRICIÚMA!$R:$X,7,FALSE)&gt;0,I120*VLOOKUP($A120,BASE_DADOS!$A:$O,12,0),0),0)</f>
        <v>0</v>
      </c>
      <c r="Y120" s="169">
        <f>IFERROR(IF(VLOOKUP($A120,SC3_CRICIÚMA!$R:$X,7,FALSE)&gt;0,J120*VLOOKUP($A120,BASE_DADOS!$A:$O,12,0),0),0)</f>
        <v>0</v>
      </c>
      <c r="Z120" s="169">
        <f>IFERROR(IF(VLOOKUP($A120,SC3_CRICIÚMA!$R:$X,7,FALSE)&gt;0,K120*VLOOKUP($A120,BASE_DADOS!$A:$O,12,0),0),0)</f>
        <v>0</v>
      </c>
      <c r="AA120" s="169">
        <f>IFERROR(IF(VLOOKUP($A120,SC3_CRICIÚMA!$R:$X,7,FALSE)&gt;0,L120*VLOOKUP($A120,BASE_DADOS!$A:$O,12,0),0),0)</f>
        <v>0</v>
      </c>
      <c r="AB120" s="169">
        <f>IFERROR(IF(VLOOKUP($A120,SC3_CRICIÚMA!$R:$X,7,FALSE)&gt;0,M120*VLOOKUP($A120,BASE_DADOS!$A:$O,12,0),0),0)</f>
        <v>0</v>
      </c>
      <c r="AC120" s="169">
        <f>IFERROR(IF(VLOOKUP($A120,SC3_CRICIÚMA!$R:$X,7,FALSE)&gt;0,N120*VLOOKUP($A120,BASE_DADOS!$A:$O,12,0),0),0)</f>
        <v>0</v>
      </c>
      <c r="AD120" s="169">
        <f>IFERROR(IF(VLOOKUP($A120,SC3_CRICIÚMA!$R:$X,7,FALSE)&gt;0,O120*VLOOKUP($A120,BASE_DADOS!$A:$O,12,0),0),0)</f>
        <v>0</v>
      </c>
      <c r="AE120" s="169">
        <f>IFERROR(IF(VLOOKUP($A120,SC3_CRICIÚMA!$R:$X,7,FALSE)&gt;0,P120*VLOOKUP($A120,BASE_DADOS!$A:$O,12,0),0),0)</f>
        <v>0</v>
      </c>
      <c r="AF120" s="169">
        <f>IFERROR(IF(VLOOKUP($A120,SC3_CRICIÚMA!$R:$X,7,FALSE)&gt;0,Q120*VLOOKUP($A120,BASE_DADOS!$A:$O,12,0),0),0)</f>
        <v>0</v>
      </c>
    </row>
    <row r="121" spans="1:32" ht="15.75" customHeight="1">
      <c r="A121" s="165" t="str">
        <f t="shared" si="2"/>
        <v>SC3_CRICIÚMA18H00 / ENCERRAMENTO</v>
      </c>
      <c r="B121" s="3" t="s">
        <v>115</v>
      </c>
      <c r="C121" s="121" t="s">
        <v>110</v>
      </c>
      <c r="D121" s="117">
        <v>0.54800000000000004</v>
      </c>
      <c r="E121" s="117">
        <v>0.45200000000000001</v>
      </c>
      <c r="F121" s="117">
        <v>0.14000000000000001</v>
      </c>
      <c r="G121" s="117">
        <v>0.11</v>
      </c>
      <c r="H121" s="117">
        <v>0.13400000000000001</v>
      </c>
      <c r="I121" s="117">
        <v>0.152</v>
      </c>
      <c r="J121" s="117">
        <v>0.248</v>
      </c>
      <c r="K121" s="117">
        <v>0.216</v>
      </c>
      <c r="L121" s="117">
        <v>0.23200000000000001</v>
      </c>
      <c r="M121" s="117">
        <v>0.48399999999999999</v>
      </c>
      <c r="N121" s="117">
        <v>0.28299999999999997</v>
      </c>
      <c r="O121" s="117">
        <v>0.43</v>
      </c>
      <c r="P121" s="117">
        <v>0.39700000000000002</v>
      </c>
      <c r="Q121" s="117">
        <v>0.17299999999999999</v>
      </c>
      <c r="R121" s="3"/>
      <c r="S121" s="169">
        <f>IFERROR(IF(VLOOKUP($A121,SC3_CRICIÚMA!$R:$X,7,FALSE)&gt;0,D121*VLOOKUP($A121,BASE_DADOS!$A:$O,12,0),0),0)</f>
        <v>0</v>
      </c>
      <c r="T121" s="169">
        <f>IFERROR(IF(VLOOKUP($A121,SC3_CRICIÚMA!$R:$X,7,FALSE)&gt;0,E121*VLOOKUP($A121,BASE_DADOS!$A:$O,12,0),0),0)</f>
        <v>0</v>
      </c>
      <c r="U121" s="169">
        <f>IFERROR(IF(VLOOKUP($A121,SC3_CRICIÚMA!$R:$X,7,FALSE)&gt;0,F121*VLOOKUP($A121,BASE_DADOS!$A:$O,12,0),0),0)</f>
        <v>0</v>
      </c>
      <c r="V121" s="169">
        <f>IFERROR(IF(VLOOKUP($A121,SC3_CRICIÚMA!$R:$X,7,FALSE)&gt;0,G121*VLOOKUP($A121,BASE_DADOS!$A:$O,12,0),0),0)</f>
        <v>0</v>
      </c>
      <c r="W121" s="169">
        <f>IFERROR(IF(VLOOKUP($A121,SC3_CRICIÚMA!$R:$X,7,FALSE)&gt;0,H121*VLOOKUP($A121,BASE_DADOS!$A:$O,12,0),0),0)</f>
        <v>0</v>
      </c>
      <c r="X121" s="169">
        <f>IFERROR(IF(VLOOKUP($A121,SC3_CRICIÚMA!$R:$X,7,FALSE)&gt;0,I121*VLOOKUP($A121,BASE_DADOS!$A:$O,12,0),0),0)</f>
        <v>0</v>
      </c>
      <c r="Y121" s="169">
        <f>IFERROR(IF(VLOOKUP($A121,SC3_CRICIÚMA!$R:$X,7,FALSE)&gt;0,J121*VLOOKUP($A121,BASE_DADOS!$A:$O,12,0),0),0)</f>
        <v>0</v>
      </c>
      <c r="Z121" s="169">
        <f>IFERROR(IF(VLOOKUP($A121,SC3_CRICIÚMA!$R:$X,7,FALSE)&gt;0,K121*VLOOKUP($A121,BASE_DADOS!$A:$O,12,0),0),0)</f>
        <v>0</v>
      </c>
      <c r="AA121" s="169">
        <f>IFERROR(IF(VLOOKUP($A121,SC3_CRICIÚMA!$R:$X,7,FALSE)&gt;0,L121*VLOOKUP($A121,BASE_DADOS!$A:$O,12,0),0),0)</f>
        <v>0</v>
      </c>
      <c r="AB121" s="169">
        <f>IFERROR(IF(VLOOKUP($A121,SC3_CRICIÚMA!$R:$X,7,FALSE)&gt;0,M121*VLOOKUP($A121,BASE_DADOS!$A:$O,12,0),0),0)</f>
        <v>0</v>
      </c>
      <c r="AC121" s="169">
        <f>IFERROR(IF(VLOOKUP($A121,SC3_CRICIÚMA!$R:$X,7,FALSE)&gt;0,N121*VLOOKUP($A121,BASE_DADOS!$A:$O,12,0),0),0)</f>
        <v>0</v>
      </c>
      <c r="AD121" s="169">
        <f>IFERROR(IF(VLOOKUP($A121,SC3_CRICIÚMA!$R:$X,7,FALSE)&gt;0,O121*VLOOKUP($A121,BASE_DADOS!$A:$O,12,0),0),0)</f>
        <v>0</v>
      </c>
      <c r="AE121" s="169">
        <f>IFERROR(IF(VLOOKUP($A121,SC3_CRICIÚMA!$R:$X,7,FALSE)&gt;0,P121*VLOOKUP($A121,BASE_DADOS!$A:$O,12,0),0),0)</f>
        <v>0</v>
      </c>
      <c r="AF121" s="169">
        <f>IFERROR(IF(VLOOKUP($A121,SC3_CRICIÚMA!$R:$X,7,FALSE)&gt;0,Q121*VLOOKUP($A121,BASE_DADOS!$A:$O,12,0),0),0)</f>
        <v>0</v>
      </c>
    </row>
    <row r="122" spans="1:32" ht="15.75" customHeight="1">
      <c r="A122" s="165" t="str">
        <f t="shared" si="2"/>
        <v>SC3_CRICIÚMAABERTURA / ENCERRAMENTO</v>
      </c>
      <c r="B122" s="3" t="s">
        <v>115</v>
      </c>
      <c r="C122" s="121" t="s">
        <v>111</v>
      </c>
      <c r="D122" s="117">
        <v>0.58399999999999996</v>
      </c>
      <c r="E122" s="117">
        <v>0.41599999999999998</v>
      </c>
      <c r="F122" s="117">
        <v>9.7000000000000003E-2</v>
      </c>
      <c r="G122" s="117">
        <v>0.13700000000000001</v>
      </c>
      <c r="H122" s="117">
        <v>0.17199999999999999</v>
      </c>
      <c r="I122" s="117">
        <v>0.20100000000000001</v>
      </c>
      <c r="J122" s="117">
        <v>0.19700000000000001</v>
      </c>
      <c r="K122" s="117">
        <v>0.19600000000000001</v>
      </c>
      <c r="L122" s="117">
        <v>0.28499999999999998</v>
      </c>
      <c r="M122" s="117">
        <v>0.38</v>
      </c>
      <c r="N122" s="117">
        <v>0.33500000000000002</v>
      </c>
      <c r="O122" s="117">
        <v>0.41599999999999998</v>
      </c>
      <c r="P122" s="117">
        <v>0.38200000000000001</v>
      </c>
      <c r="Q122" s="117">
        <v>0.20200000000000001</v>
      </c>
      <c r="R122" s="3"/>
      <c r="S122" s="169">
        <f>IFERROR(IF(VLOOKUP($A122,SC3_CRICIÚMA!$R:$X,7,FALSE)&gt;0,D122*VLOOKUP($A122,BASE_DADOS!$A:$O,12,0),0),0)</f>
        <v>0</v>
      </c>
      <c r="T122" s="169">
        <f>IFERROR(IF(VLOOKUP($A122,SC3_CRICIÚMA!$R:$X,7,FALSE)&gt;0,E122*VLOOKUP($A122,BASE_DADOS!$A:$O,12,0),0),0)</f>
        <v>0</v>
      </c>
      <c r="U122" s="169">
        <f>IFERROR(IF(VLOOKUP($A122,SC3_CRICIÚMA!$R:$X,7,FALSE)&gt;0,F122*VLOOKUP($A122,BASE_DADOS!$A:$O,12,0),0),0)</f>
        <v>0</v>
      </c>
      <c r="V122" s="169">
        <f>IFERROR(IF(VLOOKUP($A122,SC3_CRICIÚMA!$R:$X,7,FALSE)&gt;0,G122*VLOOKUP($A122,BASE_DADOS!$A:$O,12,0),0),0)</f>
        <v>0</v>
      </c>
      <c r="W122" s="169">
        <f>IFERROR(IF(VLOOKUP($A122,SC3_CRICIÚMA!$R:$X,7,FALSE)&gt;0,H122*VLOOKUP($A122,BASE_DADOS!$A:$O,12,0),0),0)</f>
        <v>0</v>
      </c>
      <c r="X122" s="169">
        <f>IFERROR(IF(VLOOKUP($A122,SC3_CRICIÚMA!$R:$X,7,FALSE)&gt;0,I122*VLOOKUP($A122,BASE_DADOS!$A:$O,12,0),0),0)</f>
        <v>0</v>
      </c>
      <c r="Y122" s="169">
        <f>IFERROR(IF(VLOOKUP($A122,SC3_CRICIÚMA!$R:$X,7,FALSE)&gt;0,J122*VLOOKUP($A122,BASE_DADOS!$A:$O,12,0),0),0)</f>
        <v>0</v>
      </c>
      <c r="Z122" s="169">
        <f>IFERROR(IF(VLOOKUP($A122,SC3_CRICIÚMA!$R:$X,7,FALSE)&gt;0,K122*VLOOKUP($A122,BASE_DADOS!$A:$O,12,0),0),0)</f>
        <v>0</v>
      </c>
      <c r="AA122" s="169">
        <f>IFERROR(IF(VLOOKUP($A122,SC3_CRICIÚMA!$R:$X,7,FALSE)&gt;0,L122*VLOOKUP($A122,BASE_DADOS!$A:$O,12,0),0),0)</f>
        <v>0</v>
      </c>
      <c r="AB122" s="169">
        <f>IFERROR(IF(VLOOKUP($A122,SC3_CRICIÚMA!$R:$X,7,FALSE)&gt;0,M122*VLOOKUP($A122,BASE_DADOS!$A:$O,12,0),0),0)</f>
        <v>0</v>
      </c>
      <c r="AC122" s="169">
        <f>IFERROR(IF(VLOOKUP($A122,SC3_CRICIÚMA!$R:$X,7,FALSE)&gt;0,N122*VLOOKUP($A122,BASE_DADOS!$A:$O,12,0),0),0)</f>
        <v>0</v>
      </c>
      <c r="AD122" s="169">
        <f>IFERROR(IF(VLOOKUP($A122,SC3_CRICIÚMA!$R:$X,7,FALSE)&gt;0,O122*VLOOKUP($A122,BASE_DADOS!$A:$O,12,0),0),0)</f>
        <v>0</v>
      </c>
      <c r="AE122" s="169">
        <f>IFERROR(IF(VLOOKUP($A122,SC3_CRICIÚMA!$R:$X,7,FALSE)&gt;0,P122*VLOOKUP($A122,BASE_DADOS!$A:$O,12,0),0),0)</f>
        <v>0</v>
      </c>
      <c r="AF122" s="169">
        <f>IFERROR(IF(VLOOKUP($A122,SC3_CRICIÚMA!$R:$X,7,FALSE)&gt;0,Q122*VLOOKUP($A122,BASE_DADOS!$A:$O,12,0),0),0)</f>
        <v>0</v>
      </c>
    </row>
    <row r="123" spans="1:32" ht="15.75" customHeight="1">
      <c r="A123" s="3"/>
      <c r="B123" s="3"/>
      <c r="C123" s="177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3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</row>
    <row r="124" spans="1:32" ht="15.75" customHeight="1">
      <c r="A124" s="3"/>
      <c r="C124" s="175" t="s">
        <v>128</v>
      </c>
      <c r="D124" s="176" t="s">
        <v>129</v>
      </c>
      <c r="E124" s="176" t="s">
        <v>130</v>
      </c>
      <c r="F124" s="176" t="s">
        <v>147</v>
      </c>
      <c r="G124" s="176" t="s">
        <v>132</v>
      </c>
      <c r="H124" s="176" t="s">
        <v>133</v>
      </c>
      <c r="I124" s="176" t="s">
        <v>134</v>
      </c>
      <c r="J124" s="176" t="s">
        <v>135</v>
      </c>
      <c r="K124" s="176" t="s">
        <v>136</v>
      </c>
      <c r="L124" s="176" t="s">
        <v>137</v>
      </c>
      <c r="M124" s="176" t="s">
        <v>138</v>
      </c>
      <c r="N124" s="176" t="s">
        <v>139</v>
      </c>
      <c r="O124" s="176" t="s">
        <v>140</v>
      </c>
      <c r="P124" s="176" t="s">
        <v>141</v>
      </c>
      <c r="Q124" s="176" t="s">
        <v>142</v>
      </c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</row>
    <row r="125" spans="1:32" ht="15.75" customHeight="1">
      <c r="A125" s="165" t="str">
        <f t="shared" ref="A125:A162" si="3">B125&amp;C125</f>
        <v>SC4_JOINVILLESC NO AR</v>
      </c>
      <c r="B125" s="3" t="s">
        <v>116</v>
      </c>
      <c r="C125" s="121" t="s">
        <v>45</v>
      </c>
      <c r="D125" s="117">
        <v>0.50233532118651603</v>
      </c>
      <c r="E125" s="117">
        <v>0.49766467881348386</v>
      </c>
      <c r="F125" s="117">
        <v>6.7105840000001887E-2</v>
      </c>
      <c r="G125" s="117">
        <v>0.14682196630426486</v>
      </c>
      <c r="H125" s="117">
        <v>0.19339713134915157</v>
      </c>
      <c r="I125" s="117">
        <v>0.20226416837407099</v>
      </c>
      <c r="J125" s="117">
        <v>0.20993447795118203</v>
      </c>
      <c r="K125" s="117">
        <v>0.18047641602132855</v>
      </c>
      <c r="L125" s="117">
        <v>0.260725779955991</v>
      </c>
      <c r="M125" s="117">
        <v>0.48131025403035793</v>
      </c>
      <c r="N125" s="117">
        <v>0.25796396601365096</v>
      </c>
      <c r="O125" s="117">
        <v>0.37215517743798432</v>
      </c>
      <c r="P125" s="117">
        <v>0.42840574037575141</v>
      </c>
      <c r="Q125" s="117">
        <v>0.19943908218626427</v>
      </c>
      <c r="S125" s="169">
        <f>IFERROR(IF(VLOOKUP($A125,SC4_JOINVILLE!$R:$X,7,FALSE)&gt;0,D125*VLOOKUP($A125,BASE_DADOS!$A:$O,12,0),0),0)</f>
        <v>0</v>
      </c>
      <c r="T125" s="169">
        <f>IFERROR(IF(VLOOKUP($A125,SC4_JOINVILLE!$R:$X,7,FALSE)&gt;0,E125*VLOOKUP($A125,BASE_DADOS!$A:$O,12,0),0),0)</f>
        <v>0</v>
      </c>
      <c r="U125" s="169">
        <f>IFERROR(IF(VLOOKUP($A125,SC4_JOINVILLE!$R:$X,7,FALSE)&gt;0,F125*VLOOKUP($A125,BASE_DADOS!$A:$O,12,0),0),0)</f>
        <v>0</v>
      </c>
      <c r="V125" s="169">
        <f>IFERROR(IF(VLOOKUP($A125,SC4_JOINVILLE!$R:$X,7,FALSE)&gt;0,G125*VLOOKUP($A125,BASE_DADOS!$A:$O,12,0),0),0)</f>
        <v>0</v>
      </c>
      <c r="W125" s="169">
        <f>IFERROR(IF(VLOOKUP($A125,SC4_JOINVILLE!$R:$X,7,FALSE)&gt;0,H125*VLOOKUP($A125,BASE_DADOS!$A:$O,12,0),0),0)</f>
        <v>0</v>
      </c>
      <c r="X125" s="169">
        <f>IFERROR(IF(VLOOKUP($A125,SC4_JOINVILLE!$R:$X,7,FALSE)&gt;0,I125*VLOOKUP($A125,BASE_DADOS!$A:$O,12,0),0),0)</f>
        <v>0</v>
      </c>
      <c r="Y125" s="169">
        <f>IFERROR(IF(VLOOKUP($A125,SC4_JOINVILLE!$R:$X,7,FALSE)&gt;0,J125*VLOOKUP($A125,BASE_DADOS!$A:$O,12,0),0),0)</f>
        <v>0</v>
      </c>
      <c r="Z125" s="169">
        <f>IFERROR(IF(VLOOKUP($A125,SC4_JOINVILLE!$R:$X,7,FALSE)&gt;0,K125*VLOOKUP($A125,BASE_DADOS!$A:$O,12,0),0),0)</f>
        <v>0</v>
      </c>
      <c r="AA125" s="169">
        <f>IFERROR(IF(VLOOKUP($A125,SC4_JOINVILLE!$R:$X,7,FALSE)&gt;0,L125*VLOOKUP($A125,BASE_DADOS!$A:$O,12,0),0),0)</f>
        <v>0</v>
      </c>
      <c r="AB125" s="169">
        <f>IFERROR(IF(VLOOKUP($A125,SC4_JOINVILLE!$R:$X,7,FALSE)&gt;0,M125*VLOOKUP($A125,BASE_DADOS!$A:$O,12,0),0),0)</f>
        <v>0</v>
      </c>
      <c r="AC125" s="169">
        <f>IFERROR(IF(VLOOKUP($A125,SC4_JOINVILLE!$R:$X,7,FALSE)&gt;0,N125*VLOOKUP($A125,BASE_DADOS!$A:$O,12,0),0),0)</f>
        <v>0</v>
      </c>
      <c r="AD125" s="169">
        <f>IFERROR(IF(VLOOKUP($A125,SC4_JOINVILLE!$R:$X,7,FALSE)&gt;0,O125*VLOOKUP($A125,BASE_DADOS!$A:$O,12,0),0),0)</f>
        <v>0</v>
      </c>
      <c r="AE125" s="169">
        <f>IFERROR(IF(VLOOKUP($A125,SC4_JOINVILLE!$R:$X,7,FALSE)&gt;0,P125*VLOOKUP($A125,BASE_DADOS!$A:$O,12,0),0),0)</f>
        <v>0</v>
      </c>
      <c r="AF125" s="169">
        <f>IFERROR(IF(VLOOKUP($A125,SC4_JOINVILLE!$R:$X,7,FALSE)&gt;0,Q125*VLOOKUP($A125,BASE_DADOS!$A:$O,12,0),0),0)</f>
        <v>0</v>
      </c>
    </row>
    <row r="126" spans="1:32" ht="15.75" customHeight="1">
      <c r="A126" s="165" t="str">
        <f t="shared" si="3"/>
        <v>SC4_JOINVILLEFALA BRASIL</v>
      </c>
      <c r="B126" s="3" t="s">
        <v>116</v>
      </c>
      <c r="C126" s="121" t="s">
        <v>48</v>
      </c>
      <c r="D126" s="117">
        <v>0.50239336565139181</v>
      </c>
      <c r="E126" s="117">
        <v>0.49760663434860813</v>
      </c>
      <c r="F126" s="117">
        <v>8.4847717818824012E-2</v>
      </c>
      <c r="G126" s="117">
        <v>0.16309062728631318</v>
      </c>
      <c r="H126" s="117">
        <v>0.15778898131421182</v>
      </c>
      <c r="I126" s="117">
        <v>0.19696186906425428</v>
      </c>
      <c r="J126" s="117">
        <v>0.19601238090945131</v>
      </c>
      <c r="K126" s="117">
        <v>0.20129842360694544</v>
      </c>
      <c r="L126" s="117">
        <v>0.25965730662520203</v>
      </c>
      <c r="M126" s="117">
        <v>0.50646361169547838</v>
      </c>
      <c r="N126" s="117">
        <v>0.23387908167931956</v>
      </c>
      <c r="O126" s="117">
        <v>0.38340229605289838</v>
      </c>
      <c r="P126" s="117">
        <v>0.46816221113409867</v>
      </c>
      <c r="Q126" s="117">
        <v>0.14843549281300283</v>
      </c>
      <c r="S126" s="169">
        <f>IFERROR(IF(VLOOKUP($A126,SC4_JOINVILLE!$R:$X,7,FALSE)&gt;0,D126*VLOOKUP($A126,BASE_DADOS!$A:$O,12,0),0),0)</f>
        <v>0</v>
      </c>
      <c r="T126" s="169">
        <f>IFERROR(IF(VLOOKUP($A126,SC4_JOINVILLE!$R:$X,7,FALSE)&gt;0,E126*VLOOKUP($A126,BASE_DADOS!$A:$O,12,0),0),0)</f>
        <v>0</v>
      </c>
      <c r="U126" s="169">
        <f>IFERROR(IF(VLOOKUP($A126,SC4_JOINVILLE!$R:$X,7,FALSE)&gt;0,F126*VLOOKUP($A126,BASE_DADOS!$A:$O,12,0),0),0)</f>
        <v>0</v>
      </c>
      <c r="V126" s="169">
        <f>IFERROR(IF(VLOOKUP($A126,SC4_JOINVILLE!$R:$X,7,FALSE)&gt;0,G126*VLOOKUP($A126,BASE_DADOS!$A:$O,12,0),0),0)</f>
        <v>0</v>
      </c>
      <c r="W126" s="169">
        <f>IFERROR(IF(VLOOKUP($A126,SC4_JOINVILLE!$R:$X,7,FALSE)&gt;0,H126*VLOOKUP($A126,BASE_DADOS!$A:$O,12,0),0),0)</f>
        <v>0</v>
      </c>
      <c r="X126" s="169">
        <f>IFERROR(IF(VLOOKUP($A126,SC4_JOINVILLE!$R:$X,7,FALSE)&gt;0,I126*VLOOKUP($A126,BASE_DADOS!$A:$O,12,0),0),0)</f>
        <v>0</v>
      </c>
      <c r="Y126" s="169">
        <f>IFERROR(IF(VLOOKUP($A126,SC4_JOINVILLE!$R:$X,7,FALSE)&gt;0,J126*VLOOKUP($A126,BASE_DADOS!$A:$O,12,0),0),0)</f>
        <v>0</v>
      </c>
      <c r="Z126" s="169">
        <f>IFERROR(IF(VLOOKUP($A126,SC4_JOINVILLE!$R:$X,7,FALSE)&gt;0,K126*VLOOKUP($A126,BASE_DADOS!$A:$O,12,0),0),0)</f>
        <v>0</v>
      </c>
      <c r="AA126" s="169">
        <f>IFERROR(IF(VLOOKUP($A126,SC4_JOINVILLE!$R:$X,7,FALSE)&gt;0,L126*VLOOKUP($A126,BASE_DADOS!$A:$O,12,0),0),0)</f>
        <v>0</v>
      </c>
      <c r="AB126" s="169">
        <f>IFERROR(IF(VLOOKUP($A126,SC4_JOINVILLE!$R:$X,7,FALSE)&gt;0,M126*VLOOKUP($A126,BASE_DADOS!$A:$O,12,0),0),0)</f>
        <v>0</v>
      </c>
      <c r="AC126" s="169">
        <f>IFERROR(IF(VLOOKUP($A126,SC4_JOINVILLE!$R:$X,7,FALSE)&gt;0,N126*VLOOKUP($A126,BASE_DADOS!$A:$O,12,0),0),0)</f>
        <v>0</v>
      </c>
      <c r="AD126" s="169">
        <f>IFERROR(IF(VLOOKUP($A126,SC4_JOINVILLE!$R:$X,7,FALSE)&gt;0,O126*VLOOKUP($A126,BASE_DADOS!$A:$O,12,0),0),0)</f>
        <v>0</v>
      </c>
      <c r="AE126" s="169">
        <f>IFERROR(IF(VLOOKUP($A126,SC4_JOINVILLE!$R:$X,7,FALSE)&gt;0,P126*VLOOKUP($A126,BASE_DADOS!$A:$O,12,0),0),0)</f>
        <v>0</v>
      </c>
      <c r="AF126" s="169">
        <f>IFERROR(IF(VLOOKUP($A126,SC4_JOINVILLE!$R:$X,7,FALSE)&gt;0,Q126*VLOOKUP($A126,BASE_DADOS!$A:$O,12,0),0),0)</f>
        <v>0</v>
      </c>
    </row>
    <row r="127" spans="1:32" ht="15.75" customHeight="1">
      <c r="A127" s="165" t="str">
        <f t="shared" si="3"/>
        <v>SC4_JOINVILLEHOJE EM DIA</v>
      </c>
      <c r="B127" s="3" t="s">
        <v>116</v>
      </c>
      <c r="C127" s="121" t="s">
        <v>50</v>
      </c>
      <c r="D127" s="117">
        <v>0.40875912408759124</v>
      </c>
      <c r="E127" s="117">
        <v>0.5912408759124087</v>
      </c>
      <c r="F127" s="117">
        <v>3.9933444259567387E-2</v>
      </c>
      <c r="G127" s="117">
        <v>0.20632279534109813</v>
      </c>
      <c r="H127" s="117">
        <v>0.11148086522462561</v>
      </c>
      <c r="I127" s="117">
        <v>0.23294509151414311</v>
      </c>
      <c r="J127" s="117">
        <v>0.28951747088186364</v>
      </c>
      <c r="K127" s="117">
        <v>0.11980033277870215</v>
      </c>
      <c r="L127" s="117">
        <v>0.25547445255474466</v>
      </c>
      <c r="M127" s="117">
        <v>0.50802919708029171</v>
      </c>
      <c r="N127" s="117">
        <v>0.23649635036496364</v>
      </c>
      <c r="O127" s="117">
        <v>0.34551495016611294</v>
      </c>
      <c r="P127" s="117">
        <v>0.35215946843853824</v>
      </c>
      <c r="Q127" s="117">
        <v>0.30232558139534887</v>
      </c>
      <c r="S127" s="169">
        <f>IFERROR(IF(VLOOKUP($A127,SC4_JOINVILLE!$R:$X,7,FALSE)&gt;0,D127*VLOOKUP($A127,BASE_DADOS!$A:$O,12,0),0),0)</f>
        <v>0</v>
      </c>
      <c r="T127" s="169">
        <f>IFERROR(IF(VLOOKUP($A127,SC4_JOINVILLE!$R:$X,7,FALSE)&gt;0,E127*VLOOKUP($A127,BASE_DADOS!$A:$O,12,0),0),0)</f>
        <v>0</v>
      </c>
      <c r="U127" s="169">
        <f>IFERROR(IF(VLOOKUP($A127,SC4_JOINVILLE!$R:$X,7,FALSE)&gt;0,F127*VLOOKUP($A127,BASE_DADOS!$A:$O,12,0),0),0)</f>
        <v>0</v>
      </c>
      <c r="V127" s="169">
        <f>IFERROR(IF(VLOOKUP($A127,SC4_JOINVILLE!$R:$X,7,FALSE)&gt;0,G127*VLOOKUP($A127,BASE_DADOS!$A:$O,12,0),0),0)</f>
        <v>0</v>
      </c>
      <c r="W127" s="169">
        <f>IFERROR(IF(VLOOKUP($A127,SC4_JOINVILLE!$R:$X,7,FALSE)&gt;0,H127*VLOOKUP($A127,BASE_DADOS!$A:$O,12,0),0),0)</f>
        <v>0</v>
      </c>
      <c r="X127" s="169">
        <f>IFERROR(IF(VLOOKUP($A127,SC4_JOINVILLE!$R:$X,7,FALSE)&gt;0,I127*VLOOKUP($A127,BASE_DADOS!$A:$O,12,0),0),0)</f>
        <v>0</v>
      </c>
      <c r="Y127" s="169">
        <f>IFERROR(IF(VLOOKUP($A127,SC4_JOINVILLE!$R:$X,7,FALSE)&gt;0,J127*VLOOKUP($A127,BASE_DADOS!$A:$O,12,0),0),0)</f>
        <v>0</v>
      </c>
      <c r="Z127" s="169">
        <f>IFERROR(IF(VLOOKUP($A127,SC4_JOINVILLE!$R:$X,7,FALSE)&gt;0,K127*VLOOKUP($A127,BASE_DADOS!$A:$O,12,0),0),0)</f>
        <v>0</v>
      </c>
      <c r="AA127" s="169">
        <f>IFERROR(IF(VLOOKUP($A127,SC4_JOINVILLE!$R:$X,7,FALSE)&gt;0,L127*VLOOKUP($A127,BASE_DADOS!$A:$O,12,0),0),0)</f>
        <v>0</v>
      </c>
      <c r="AB127" s="169">
        <f>IFERROR(IF(VLOOKUP($A127,SC4_JOINVILLE!$R:$X,7,FALSE)&gt;0,M127*VLOOKUP($A127,BASE_DADOS!$A:$O,12,0),0),0)</f>
        <v>0</v>
      </c>
      <c r="AC127" s="169">
        <f>IFERROR(IF(VLOOKUP($A127,SC4_JOINVILLE!$R:$X,7,FALSE)&gt;0,N127*VLOOKUP($A127,BASE_DADOS!$A:$O,12,0),0),0)</f>
        <v>0</v>
      </c>
      <c r="AD127" s="169">
        <f>IFERROR(IF(VLOOKUP($A127,SC4_JOINVILLE!$R:$X,7,FALSE)&gt;0,O127*VLOOKUP($A127,BASE_DADOS!$A:$O,12,0),0),0)</f>
        <v>0</v>
      </c>
      <c r="AE127" s="169">
        <f>IFERROR(IF(VLOOKUP($A127,SC4_JOINVILLE!$R:$X,7,FALSE)&gt;0,P127*VLOOKUP($A127,BASE_DADOS!$A:$O,12,0),0),0)</f>
        <v>0</v>
      </c>
      <c r="AF127" s="169">
        <f>IFERROR(IF(VLOOKUP($A127,SC4_JOINVILLE!$R:$X,7,FALSE)&gt;0,Q127*VLOOKUP($A127,BASE_DADOS!$A:$O,12,0),0),0)</f>
        <v>0</v>
      </c>
    </row>
    <row r="128" spans="1:32" ht="15.75" customHeight="1">
      <c r="A128" s="165" t="str">
        <f t="shared" si="3"/>
        <v>SC4_JOINVILLEBALANÇO GERAL SC</v>
      </c>
      <c r="B128" s="3" t="s">
        <v>116</v>
      </c>
      <c r="C128" s="121" t="s">
        <v>52</v>
      </c>
      <c r="D128" s="117">
        <v>0.4851011878788043</v>
      </c>
      <c r="E128" s="117">
        <v>0.5148988121211957</v>
      </c>
      <c r="F128" s="117">
        <v>8.9613920392521709E-2</v>
      </c>
      <c r="G128" s="117">
        <v>0.12193548029764036</v>
      </c>
      <c r="H128" s="117">
        <v>0.21604099838201002</v>
      </c>
      <c r="I128" s="117">
        <v>0.18450731961669375</v>
      </c>
      <c r="J128" s="117">
        <v>0.20835520120237003</v>
      </c>
      <c r="K128" s="117">
        <v>0.17954708010876405</v>
      </c>
      <c r="L128" s="117">
        <v>0.24840665925641878</v>
      </c>
      <c r="M128" s="117">
        <v>0.46476777641972311</v>
      </c>
      <c r="N128" s="117">
        <v>0.28682556432385814</v>
      </c>
      <c r="O128" s="117">
        <v>0.30779939026707059</v>
      </c>
      <c r="P128" s="117">
        <v>0.43958678391660655</v>
      </c>
      <c r="Q128" s="117">
        <v>0.25261382581632275</v>
      </c>
      <c r="S128" s="169">
        <f>IFERROR(IF(VLOOKUP($A128,SC4_JOINVILLE!$R:$X,7,FALSE)&gt;0,D128*VLOOKUP($A128,BASE_DADOS!$A:$O,12,0),0),0)</f>
        <v>0</v>
      </c>
      <c r="T128" s="169">
        <f>IFERROR(IF(VLOOKUP($A128,SC4_JOINVILLE!$R:$X,7,FALSE)&gt;0,E128*VLOOKUP($A128,BASE_DADOS!$A:$O,12,0),0),0)</f>
        <v>0</v>
      </c>
      <c r="U128" s="169">
        <f>IFERROR(IF(VLOOKUP($A128,SC4_JOINVILLE!$R:$X,7,FALSE)&gt;0,F128*VLOOKUP($A128,BASE_DADOS!$A:$O,12,0),0),0)</f>
        <v>0</v>
      </c>
      <c r="V128" s="169">
        <f>IFERROR(IF(VLOOKUP($A128,SC4_JOINVILLE!$R:$X,7,FALSE)&gt;0,G128*VLOOKUP($A128,BASE_DADOS!$A:$O,12,0),0),0)</f>
        <v>0</v>
      </c>
      <c r="W128" s="169">
        <f>IFERROR(IF(VLOOKUP($A128,SC4_JOINVILLE!$R:$X,7,FALSE)&gt;0,H128*VLOOKUP($A128,BASE_DADOS!$A:$O,12,0),0),0)</f>
        <v>0</v>
      </c>
      <c r="X128" s="169">
        <f>IFERROR(IF(VLOOKUP($A128,SC4_JOINVILLE!$R:$X,7,FALSE)&gt;0,I128*VLOOKUP($A128,BASE_DADOS!$A:$O,12,0),0),0)</f>
        <v>0</v>
      </c>
      <c r="Y128" s="169">
        <f>IFERROR(IF(VLOOKUP($A128,SC4_JOINVILLE!$R:$X,7,FALSE)&gt;0,J128*VLOOKUP($A128,BASE_DADOS!$A:$O,12,0),0),0)</f>
        <v>0</v>
      </c>
      <c r="Z128" s="169">
        <f>IFERROR(IF(VLOOKUP($A128,SC4_JOINVILLE!$R:$X,7,FALSE)&gt;0,K128*VLOOKUP($A128,BASE_DADOS!$A:$O,12,0),0),0)</f>
        <v>0</v>
      </c>
      <c r="AA128" s="169">
        <f>IFERROR(IF(VLOOKUP($A128,SC4_JOINVILLE!$R:$X,7,FALSE)&gt;0,L128*VLOOKUP($A128,BASE_DADOS!$A:$O,12,0),0),0)</f>
        <v>0</v>
      </c>
      <c r="AB128" s="169">
        <f>IFERROR(IF(VLOOKUP($A128,SC4_JOINVILLE!$R:$X,7,FALSE)&gt;0,M128*VLOOKUP($A128,BASE_DADOS!$A:$O,12,0),0),0)</f>
        <v>0</v>
      </c>
      <c r="AC128" s="169">
        <f>IFERROR(IF(VLOOKUP($A128,SC4_JOINVILLE!$R:$X,7,FALSE)&gt;0,N128*VLOOKUP($A128,BASE_DADOS!$A:$O,12,0),0),0)</f>
        <v>0</v>
      </c>
      <c r="AD128" s="169">
        <f>IFERROR(IF(VLOOKUP($A128,SC4_JOINVILLE!$R:$X,7,FALSE)&gt;0,O128*VLOOKUP($A128,BASE_DADOS!$A:$O,12,0),0),0)</f>
        <v>0</v>
      </c>
      <c r="AE128" s="169">
        <f>IFERROR(IF(VLOOKUP($A128,SC4_JOINVILLE!$R:$X,7,FALSE)&gt;0,P128*VLOOKUP($A128,BASE_DADOS!$A:$O,12,0),0),0)</f>
        <v>0</v>
      </c>
      <c r="AF128" s="169">
        <f>IFERROR(IF(VLOOKUP($A128,SC4_JOINVILLE!$R:$X,7,FALSE)&gt;0,Q128*VLOOKUP($A128,BASE_DADOS!$A:$O,12,0),0),0)</f>
        <v>0</v>
      </c>
    </row>
    <row r="129" spans="1:32" ht="15.75" customHeight="1">
      <c r="A129" s="165" t="str">
        <f t="shared" si="3"/>
        <v>SC4_JOINVILLETRIBUNA DO POVO</v>
      </c>
      <c r="B129" s="3" t="s">
        <v>116</v>
      </c>
      <c r="C129" s="121" t="s">
        <v>117</v>
      </c>
      <c r="D129" s="117">
        <v>0.43204697986577173</v>
      </c>
      <c r="E129" s="117">
        <v>0.56795302013422821</v>
      </c>
      <c r="F129" s="117">
        <v>2.2140221402214021E-2</v>
      </c>
      <c r="G129" s="117">
        <v>0.16143911439114392</v>
      </c>
      <c r="H129" s="117">
        <v>0.18450184501845016</v>
      </c>
      <c r="I129" s="117">
        <v>0.23708487084870838</v>
      </c>
      <c r="J129" s="117">
        <v>0.2029520295202952</v>
      </c>
      <c r="K129" s="117">
        <v>0.19188191881918823</v>
      </c>
      <c r="L129" s="117">
        <v>0.34312080536912731</v>
      </c>
      <c r="M129" s="117">
        <v>0.44379194630872515</v>
      </c>
      <c r="N129" s="117">
        <v>0.21308724832214759</v>
      </c>
      <c r="O129" s="117">
        <v>0.25252525252525249</v>
      </c>
      <c r="P129" s="117">
        <v>0.46666666666666667</v>
      </c>
      <c r="Q129" s="117">
        <v>0.28080808080808084</v>
      </c>
      <c r="S129" s="169">
        <f>IFERROR(IF(VLOOKUP($A129,SC4_JOINVILLE!$R:$X,7,FALSE)&gt;0,D129*VLOOKUP($A129,BASE_DADOS!$A:$O,12,0),0),0)</f>
        <v>0</v>
      </c>
      <c r="T129" s="169">
        <f>IFERROR(IF(VLOOKUP($A129,SC4_JOINVILLE!$R:$X,7,FALSE)&gt;0,E129*VLOOKUP($A129,BASE_DADOS!$A:$O,12,0),0),0)</f>
        <v>0</v>
      </c>
      <c r="U129" s="169">
        <f>IFERROR(IF(VLOOKUP($A129,SC4_JOINVILLE!$R:$X,7,FALSE)&gt;0,F129*VLOOKUP($A129,BASE_DADOS!$A:$O,12,0),0),0)</f>
        <v>0</v>
      </c>
      <c r="V129" s="169">
        <f>IFERROR(IF(VLOOKUP($A129,SC4_JOINVILLE!$R:$X,7,FALSE)&gt;0,G129*VLOOKUP($A129,BASE_DADOS!$A:$O,12,0),0),0)</f>
        <v>0</v>
      </c>
      <c r="W129" s="169">
        <f>IFERROR(IF(VLOOKUP($A129,SC4_JOINVILLE!$R:$X,7,FALSE)&gt;0,H129*VLOOKUP($A129,BASE_DADOS!$A:$O,12,0),0),0)</f>
        <v>0</v>
      </c>
      <c r="X129" s="169">
        <f>IFERROR(IF(VLOOKUP($A129,SC4_JOINVILLE!$R:$X,7,FALSE)&gt;0,I129*VLOOKUP($A129,BASE_DADOS!$A:$O,12,0),0),0)</f>
        <v>0</v>
      </c>
      <c r="Y129" s="169">
        <f>IFERROR(IF(VLOOKUP($A129,SC4_JOINVILLE!$R:$X,7,FALSE)&gt;0,J129*VLOOKUP($A129,BASE_DADOS!$A:$O,12,0),0),0)</f>
        <v>0</v>
      </c>
      <c r="Z129" s="169">
        <f>IFERROR(IF(VLOOKUP($A129,SC4_JOINVILLE!$R:$X,7,FALSE)&gt;0,K129*VLOOKUP($A129,BASE_DADOS!$A:$O,12,0),0),0)</f>
        <v>0</v>
      </c>
      <c r="AA129" s="169">
        <f>IFERROR(IF(VLOOKUP($A129,SC4_JOINVILLE!$R:$X,7,FALSE)&gt;0,L129*VLOOKUP($A129,BASE_DADOS!$A:$O,12,0),0),0)</f>
        <v>0</v>
      </c>
      <c r="AB129" s="169">
        <f>IFERROR(IF(VLOOKUP($A129,SC4_JOINVILLE!$R:$X,7,FALSE)&gt;0,M129*VLOOKUP($A129,BASE_DADOS!$A:$O,12,0),0),0)</f>
        <v>0</v>
      </c>
      <c r="AC129" s="169">
        <f>IFERROR(IF(VLOOKUP($A129,SC4_JOINVILLE!$R:$X,7,FALSE)&gt;0,N129*VLOOKUP($A129,BASE_DADOS!$A:$O,12,0),0),0)</f>
        <v>0</v>
      </c>
      <c r="AD129" s="169">
        <f>IFERROR(IF(VLOOKUP($A129,SC4_JOINVILLE!$R:$X,7,FALSE)&gt;0,O129*VLOOKUP($A129,BASE_DADOS!$A:$O,12,0),0),0)</f>
        <v>0</v>
      </c>
      <c r="AE129" s="169">
        <f>IFERROR(IF(VLOOKUP($A129,SC4_JOINVILLE!$R:$X,7,FALSE)&gt;0,P129*VLOOKUP($A129,BASE_DADOS!$A:$O,12,0),0),0)</f>
        <v>0</v>
      </c>
      <c r="AF129" s="169">
        <f>IFERROR(IF(VLOOKUP($A129,SC4_JOINVILLE!$R:$X,7,FALSE)&gt;0,Q129*VLOOKUP($A129,BASE_DADOS!$A:$O,12,0),0),0)</f>
        <v>0</v>
      </c>
    </row>
    <row r="130" spans="1:32" ht="15.75" customHeight="1">
      <c r="A130" s="165" t="str">
        <f t="shared" si="3"/>
        <v>SC4_JOINVILLEVER MAIS</v>
      </c>
      <c r="B130" s="3" t="s">
        <v>116</v>
      </c>
      <c r="C130" s="121" t="s">
        <v>113</v>
      </c>
      <c r="D130" s="117">
        <v>0.44857496902106553</v>
      </c>
      <c r="E130" s="117">
        <v>0.55142503097893447</v>
      </c>
      <c r="F130" s="117">
        <v>1.6326530612244896E-2</v>
      </c>
      <c r="G130" s="117">
        <v>0.12653061224489792</v>
      </c>
      <c r="H130" s="117">
        <v>0.19183673469387758</v>
      </c>
      <c r="I130" s="117">
        <v>0.17551020408163265</v>
      </c>
      <c r="J130" s="117">
        <v>0.20680272108843539</v>
      </c>
      <c r="K130" s="117">
        <v>0.28299319727891159</v>
      </c>
      <c r="L130" s="117">
        <v>0.2490706319702603</v>
      </c>
      <c r="M130" s="117">
        <v>0.39033457249070624</v>
      </c>
      <c r="N130" s="117">
        <v>0.36059479553903345</v>
      </c>
      <c r="O130" s="117">
        <v>0.53110047846889952</v>
      </c>
      <c r="P130" s="117">
        <v>0.24880382775119614</v>
      </c>
      <c r="Q130" s="117">
        <v>0.22009569377990429</v>
      </c>
      <c r="S130" s="169">
        <f>IFERROR(IF(VLOOKUP($A130,SC4_JOINVILLE!$R:$X,7,FALSE)&gt;0,D130*VLOOKUP($A130,BASE_DADOS!$A:$O,12,0),0),0)</f>
        <v>0</v>
      </c>
      <c r="T130" s="169">
        <f>IFERROR(IF(VLOOKUP($A130,SC4_JOINVILLE!$R:$X,7,FALSE)&gt;0,E130*VLOOKUP($A130,BASE_DADOS!$A:$O,12,0),0),0)</f>
        <v>0</v>
      </c>
      <c r="U130" s="169">
        <f>IFERROR(IF(VLOOKUP($A130,SC4_JOINVILLE!$R:$X,7,FALSE)&gt;0,F130*VLOOKUP($A130,BASE_DADOS!$A:$O,12,0),0),0)</f>
        <v>0</v>
      </c>
      <c r="V130" s="169">
        <f>IFERROR(IF(VLOOKUP($A130,SC4_JOINVILLE!$R:$X,7,FALSE)&gt;0,G130*VLOOKUP($A130,BASE_DADOS!$A:$O,12,0),0),0)</f>
        <v>0</v>
      </c>
      <c r="W130" s="169">
        <f>IFERROR(IF(VLOOKUP($A130,SC4_JOINVILLE!$R:$X,7,FALSE)&gt;0,H130*VLOOKUP($A130,BASE_DADOS!$A:$O,12,0),0),0)</f>
        <v>0</v>
      </c>
      <c r="X130" s="169">
        <f>IFERROR(IF(VLOOKUP($A130,SC4_JOINVILLE!$R:$X,7,FALSE)&gt;0,I130*VLOOKUP($A130,BASE_DADOS!$A:$O,12,0),0),0)</f>
        <v>0</v>
      </c>
      <c r="Y130" s="169">
        <f>IFERROR(IF(VLOOKUP($A130,SC4_JOINVILLE!$R:$X,7,FALSE)&gt;0,J130*VLOOKUP($A130,BASE_DADOS!$A:$O,12,0),0),0)</f>
        <v>0</v>
      </c>
      <c r="Z130" s="169">
        <f>IFERROR(IF(VLOOKUP($A130,SC4_JOINVILLE!$R:$X,7,FALSE)&gt;0,K130*VLOOKUP($A130,BASE_DADOS!$A:$O,12,0),0),0)</f>
        <v>0</v>
      </c>
      <c r="AA130" s="169">
        <f>IFERROR(IF(VLOOKUP($A130,SC4_JOINVILLE!$R:$X,7,FALSE)&gt;0,L130*VLOOKUP($A130,BASE_DADOS!$A:$O,12,0),0),0)</f>
        <v>0</v>
      </c>
      <c r="AB130" s="169">
        <f>IFERROR(IF(VLOOKUP($A130,SC4_JOINVILLE!$R:$X,7,FALSE)&gt;0,M130*VLOOKUP($A130,BASE_DADOS!$A:$O,12,0),0),0)</f>
        <v>0</v>
      </c>
      <c r="AC130" s="169">
        <f>IFERROR(IF(VLOOKUP($A130,SC4_JOINVILLE!$R:$X,7,FALSE)&gt;0,N130*VLOOKUP($A130,BASE_DADOS!$A:$O,12,0),0),0)</f>
        <v>0</v>
      </c>
      <c r="AD130" s="169">
        <f>IFERROR(IF(VLOOKUP($A130,SC4_JOINVILLE!$R:$X,7,FALSE)&gt;0,O130*VLOOKUP($A130,BASE_DADOS!$A:$O,12,0),0),0)</f>
        <v>0</v>
      </c>
      <c r="AE130" s="169">
        <f>IFERROR(IF(VLOOKUP($A130,SC4_JOINVILLE!$R:$X,7,FALSE)&gt;0,P130*VLOOKUP($A130,BASE_DADOS!$A:$O,12,0),0),0)</f>
        <v>0</v>
      </c>
      <c r="AF130" s="169">
        <f>IFERROR(IF(VLOOKUP($A130,SC4_JOINVILLE!$R:$X,7,FALSE)&gt;0,Q130*VLOOKUP($A130,BASE_DADOS!$A:$O,12,0),0),0)</f>
        <v>0</v>
      </c>
    </row>
    <row r="131" spans="1:32" ht="15.75" customHeight="1">
      <c r="A131" s="165" t="str">
        <f t="shared" si="3"/>
        <v>SC4_JOINVILLENOVELA DA TARDE 1</v>
      </c>
      <c r="B131" s="3" t="s">
        <v>116</v>
      </c>
      <c r="C131" s="121" t="s">
        <v>56</v>
      </c>
      <c r="D131" s="117">
        <v>0.45036346470040417</v>
      </c>
      <c r="E131" s="117">
        <v>0.54963653529959589</v>
      </c>
      <c r="F131" s="117">
        <v>3.8643043424266263E-2</v>
      </c>
      <c r="G131" s="117">
        <v>0.16256675083826633</v>
      </c>
      <c r="H131" s="117">
        <v>0.18060241337914479</v>
      </c>
      <c r="I131" s="117">
        <v>0.20205064784534504</v>
      </c>
      <c r="J131" s="117">
        <v>0.1913041078500366</v>
      </c>
      <c r="K131" s="117">
        <v>0.22483303666294105</v>
      </c>
      <c r="L131" s="117">
        <v>0.30037464462757679</v>
      </c>
      <c r="M131" s="117">
        <v>0.39319247795769063</v>
      </c>
      <c r="N131" s="117">
        <v>0.30643287741473263</v>
      </c>
      <c r="O131" s="117">
        <v>0.46596796627213644</v>
      </c>
      <c r="P131" s="117">
        <v>0.31202421563268778</v>
      </c>
      <c r="Q131" s="117">
        <v>0.22200781809517575</v>
      </c>
      <c r="S131" s="169">
        <f>IFERROR(IF(VLOOKUP($A131,SC4_JOINVILLE!$R:$X,7,FALSE)&gt;0,D131*VLOOKUP($A131,BASE_DADOS!$A:$O,12,0),0),0)</f>
        <v>0</v>
      </c>
      <c r="T131" s="169">
        <f>IFERROR(IF(VLOOKUP($A131,SC4_JOINVILLE!$R:$X,7,FALSE)&gt;0,E131*VLOOKUP($A131,BASE_DADOS!$A:$O,12,0),0),0)</f>
        <v>0</v>
      </c>
      <c r="U131" s="169">
        <f>IFERROR(IF(VLOOKUP($A131,SC4_JOINVILLE!$R:$X,7,FALSE)&gt;0,F131*VLOOKUP($A131,BASE_DADOS!$A:$O,12,0),0),0)</f>
        <v>0</v>
      </c>
      <c r="V131" s="169">
        <f>IFERROR(IF(VLOOKUP($A131,SC4_JOINVILLE!$R:$X,7,FALSE)&gt;0,G131*VLOOKUP($A131,BASE_DADOS!$A:$O,12,0),0),0)</f>
        <v>0</v>
      </c>
      <c r="W131" s="169">
        <f>IFERROR(IF(VLOOKUP($A131,SC4_JOINVILLE!$R:$X,7,FALSE)&gt;0,H131*VLOOKUP($A131,BASE_DADOS!$A:$O,12,0),0),0)</f>
        <v>0</v>
      </c>
      <c r="X131" s="169">
        <f>IFERROR(IF(VLOOKUP($A131,SC4_JOINVILLE!$R:$X,7,FALSE)&gt;0,I131*VLOOKUP($A131,BASE_DADOS!$A:$O,12,0),0),0)</f>
        <v>0</v>
      </c>
      <c r="Y131" s="169">
        <f>IFERROR(IF(VLOOKUP($A131,SC4_JOINVILLE!$R:$X,7,FALSE)&gt;0,J131*VLOOKUP($A131,BASE_DADOS!$A:$O,12,0),0),0)</f>
        <v>0</v>
      </c>
      <c r="Z131" s="169">
        <f>IFERROR(IF(VLOOKUP($A131,SC4_JOINVILLE!$R:$X,7,FALSE)&gt;0,K131*VLOOKUP($A131,BASE_DADOS!$A:$O,12,0),0),0)</f>
        <v>0</v>
      </c>
      <c r="AA131" s="169">
        <f>IFERROR(IF(VLOOKUP($A131,SC4_JOINVILLE!$R:$X,7,FALSE)&gt;0,L131*VLOOKUP($A131,BASE_DADOS!$A:$O,12,0),0),0)</f>
        <v>0</v>
      </c>
      <c r="AB131" s="169">
        <f>IFERROR(IF(VLOOKUP($A131,SC4_JOINVILLE!$R:$X,7,FALSE)&gt;0,M131*VLOOKUP($A131,BASE_DADOS!$A:$O,12,0),0),0)</f>
        <v>0</v>
      </c>
      <c r="AC131" s="169">
        <f>IFERROR(IF(VLOOKUP($A131,SC4_JOINVILLE!$R:$X,7,FALSE)&gt;0,N131*VLOOKUP($A131,BASE_DADOS!$A:$O,12,0),0),0)</f>
        <v>0</v>
      </c>
      <c r="AD131" s="169">
        <f>IFERROR(IF(VLOOKUP($A131,SC4_JOINVILLE!$R:$X,7,FALSE)&gt;0,O131*VLOOKUP($A131,BASE_DADOS!$A:$O,12,0),0),0)</f>
        <v>0</v>
      </c>
      <c r="AE131" s="169">
        <f>IFERROR(IF(VLOOKUP($A131,SC4_JOINVILLE!$R:$X,7,FALSE)&gt;0,P131*VLOOKUP($A131,BASE_DADOS!$A:$O,12,0),0),0)</f>
        <v>0</v>
      </c>
      <c r="AF131" s="169">
        <f>IFERROR(IF(VLOOKUP($A131,SC4_JOINVILLE!$R:$X,7,FALSE)&gt;0,Q131*VLOOKUP($A131,BASE_DADOS!$A:$O,12,0),0),0)</f>
        <v>0</v>
      </c>
    </row>
    <row r="132" spans="1:32" ht="15.75" customHeight="1">
      <c r="A132" s="165" t="str">
        <f t="shared" si="3"/>
        <v>SC4_JOINVILLECIDADE ALERTA NACIONAL</v>
      </c>
      <c r="B132" s="3" t="s">
        <v>116</v>
      </c>
      <c r="C132" s="121" t="s">
        <v>58</v>
      </c>
      <c r="D132" s="117">
        <v>0.45433789954337883</v>
      </c>
      <c r="E132" s="117">
        <v>0.54566210045662111</v>
      </c>
      <c r="F132" s="117">
        <v>8.8235294117647065E-2</v>
      </c>
      <c r="G132" s="117">
        <v>0.24264705882352947</v>
      </c>
      <c r="H132" s="117">
        <v>0.15563725490196079</v>
      </c>
      <c r="I132" s="117">
        <v>0.26102941176470584</v>
      </c>
      <c r="J132" s="117">
        <v>0.15686274509803924</v>
      </c>
      <c r="K132" s="117">
        <v>9.5588235294117641E-2</v>
      </c>
      <c r="L132" s="117">
        <v>0.4143835616438355</v>
      </c>
      <c r="M132" s="117">
        <v>0.39954337899543363</v>
      </c>
      <c r="N132" s="117">
        <v>0.18607305936073068</v>
      </c>
      <c r="O132" s="117">
        <v>0.32122905027932958</v>
      </c>
      <c r="P132" s="117">
        <v>0.45251396648044701</v>
      </c>
      <c r="Q132" s="117">
        <v>0.22625698324022345</v>
      </c>
      <c r="S132" s="169">
        <f>IFERROR(IF(VLOOKUP($A132,SC4_JOINVILLE!$R:$X,7,FALSE)&gt;0,D132*VLOOKUP($A132,BASE_DADOS!$A:$O,12,0),0),0)</f>
        <v>0</v>
      </c>
      <c r="T132" s="169">
        <f>IFERROR(IF(VLOOKUP($A132,SC4_JOINVILLE!$R:$X,7,FALSE)&gt;0,E132*VLOOKUP($A132,BASE_DADOS!$A:$O,12,0),0),0)</f>
        <v>0</v>
      </c>
      <c r="U132" s="169">
        <f>IFERROR(IF(VLOOKUP($A132,SC4_JOINVILLE!$R:$X,7,FALSE)&gt;0,F132*VLOOKUP($A132,BASE_DADOS!$A:$O,12,0),0),0)</f>
        <v>0</v>
      </c>
      <c r="V132" s="169">
        <f>IFERROR(IF(VLOOKUP($A132,SC4_JOINVILLE!$R:$X,7,FALSE)&gt;0,G132*VLOOKUP($A132,BASE_DADOS!$A:$O,12,0),0),0)</f>
        <v>0</v>
      </c>
      <c r="W132" s="169">
        <f>IFERROR(IF(VLOOKUP($A132,SC4_JOINVILLE!$R:$X,7,FALSE)&gt;0,H132*VLOOKUP($A132,BASE_DADOS!$A:$O,12,0),0),0)</f>
        <v>0</v>
      </c>
      <c r="X132" s="169">
        <f>IFERROR(IF(VLOOKUP($A132,SC4_JOINVILLE!$R:$X,7,FALSE)&gt;0,I132*VLOOKUP($A132,BASE_DADOS!$A:$O,12,0),0),0)</f>
        <v>0</v>
      </c>
      <c r="Y132" s="169">
        <f>IFERROR(IF(VLOOKUP($A132,SC4_JOINVILLE!$R:$X,7,FALSE)&gt;0,J132*VLOOKUP($A132,BASE_DADOS!$A:$O,12,0),0),0)</f>
        <v>0</v>
      </c>
      <c r="Z132" s="169">
        <f>IFERROR(IF(VLOOKUP($A132,SC4_JOINVILLE!$R:$X,7,FALSE)&gt;0,K132*VLOOKUP($A132,BASE_DADOS!$A:$O,12,0),0),0)</f>
        <v>0</v>
      </c>
      <c r="AA132" s="169">
        <f>IFERROR(IF(VLOOKUP($A132,SC4_JOINVILLE!$R:$X,7,FALSE)&gt;0,L132*VLOOKUP($A132,BASE_DADOS!$A:$O,12,0),0),0)</f>
        <v>0</v>
      </c>
      <c r="AB132" s="169">
        <f>IFERROR(IF(VLOOKUP($A132,SC4_JOINVILLE!$R:$X,7,FALSE)&gt;0,M132*VLOOKUP($A132,BASE_DADOS!$A:$O,12,0),0),0)</f>
        <v>0</v>
      </c>
      <c r="AC132" s="169">
        <f>IFERROR(IF(VLOOKUP($A132,SC4_JOINVILLE!$R:$X,7,FALSE)&gt;0,N132*VLOOKUP($A132,BASE_DADOS!$A:$O,12,0),0),0)</f>
        <v>0</v>
      </c>
      <c r="AD132" s="169">
        <f>IFERROR(IF(VLOOKUP($A132,SC4_JOINVILLE!$R:$X,7,FALSE)&gt;0,O132*VLOOKUP($A132,BASE_DADOS!$A:$O,12,0),0),0)</f>
        <v>0</v>
      </c>
      <c r="AE132" s="169">
        <f>IFERROR(IF(VLOOKUP($A132,SC4_JOINVILLE!$R:$X,7,FALSE)&gt;0,P132*VLOOKUP($A132,BASE_DADOS!$A:$O,12,0),0),0)</f>
        <v>0</v>
      </c>
      <c r="AF132" s="169">
        <f>IFERROR(IF(VLOOKUP($A132,SC4_JOINVILLE!$R:$X,7,FALSE)&gt;0,Q132*VLOOKUP($A132,BASE_DADOS!$A:$O,12,0),0),0)</f>
        <v>0</v>
      </c>
    </row>
    <row r="133" spans="1:32" ht="15.75" customHeight="1">
      <c r="A133" s="165" t="str">
        <f t="shared" si="3"/>
        <v>SC4_JOINVILLECIDADE ALERTA SC</v>
      </c>
      <c r="B133" s="3" t="s">
        <v>116</v>
      </c>
      <c r="C133" s="121" t="s">
        <v>60</v>
      </c>
      <c r="D133" s="117">
        <v>0.54400670578373855</v>
      </c>
      <c r="E133" s="117">
        <v>0.45599329421626134</v>
      </c>
      <c r="F133" s="117">
        <v>0.10890233362143474</v>
      </c>
      <c r="G133" s="117">
        <v>0.20051858254105442</v>
      </c>
      <c r="H133" s="117">
        <v>0.19878997407087295</v>
      </c>
      <c r="I133" s="117">
        <v>0.21261884183232488</v>
      </c>
      <c r="J133" s="117">
        <v>0.12273120138288678</v>
      </c>
      <c r="K133" s="117">
        <v>0.15643906655142611</v>
      </c>
      <c r="L133" s="117">
        <v>0.28499580888516329</v>
      </c>
      <c r="M133" s="117">
        <v>0.437552388935457</v>
      </c>
      <c r="N133" s="117">
        <v>0.27745180217937959</v>
      </c>
      <c r="O133" s="117">
        <v>0.43673469387755104</v>
      </c>
      <c r="P133" s="117">
        <v>0.3714285714285715</v>
      </c>
      <c r="Q133" s="117">
        <v>0.19183673469387752</v>
      </c>
      <c r="S133" s="169">
        <f>IFERROR(IF(VLOOKUP($A133,SC4_JOINVILLE!$R:$X,7,FALSE)&gt;0,D133*VLOOKUP($A133,BASE_DADOS!$A:$O,12,0),0),0)</f>
        <v>0</v>
      </c>
      <c r="T133" s="169">
        <f>IFERROR(IF(VLOOKUP($A133,SC4_JOINVILLE!$R:$X,7,FALSE)&gt;0,E133*VLOOKUP($A133,BASE_DADOS!$A:$O,12,0),0),0)</f>
        <v>0</v>
      </c>
      <c r="U133" s="169">
        <f>IFERROR(IF(VLOOKUP($A133,SC4_JOINVILLE!$R:$X,7,FALSE)&gt;0,F133*VLOOKUP($A133,BASE_DADOS!$A:$O,12,0),0),0)</f>
        <v>0</v>
      </c>
      <c r="V133" s="169">
        <f>IFERROR(IF(VLOOKUP($A133,SC4_JOINVILLE!$R:$X,7,FALSE)&gt;0,G133*VLOOKUP($A133,BASE_DADOS!$A:$O,12,0),0),0)</f>
        <v>0</v>
      </c>
      <c r="W133" s="169">
        <f>IFERROR(IF(VLOOKUP($A133,SC4_JOINVILLE!$R:$X,7,FALSE)&gt;0,H133*VLOOKUP($A133,BASE_DADOS!$A:$O,12,0),0),0)</f>
        <v>0</v>
      </c>
      <c r="X133" s="169">
        <f>IFERROR(IF(VLOOKUP($A133,SC4_JOINVILLE!$R:$X,7,FALSE)&gt;0,I133*VLOOKUP($A133,BASE_DADOS!$A:$O,12,0),0),0)</f>
        <v>0</v>
      </c>
      <c r="Y133" s="169">
        <f>IFERROR(IF(VLOOKUP($A133,SC4_JOINVILLE!$R:$X,7,FALSE)&gt;0,J133*VLOOKUP($A133,BASE_DADOS!$A:$O,12,0),0),0)</f>
        <v>0</v>
      </c>
      <c r="Z133" s="169">
        <f>IFERROR(IF(VLOOKUP($A133,SC4_JOINVILLE!$R:$X,7,FALSE)&gt;0,K133*VLOOKUP($A133,BASE_DADOS!$A:$O,12,0),0),0)</f>
        <v>0</v>
      </c>
      <c r="AA133" s="169">
        <f>IFERROR(IF(VLOOKUP($A133,SC4_JOINVILLE!$R:$X,7,FALSE)&gt;0,L133*VLOOKUP($A133,BASE_DADOS!$A:$O,12,0),0),0)</f>
        <v>0</v>
      </c>
      <c r="AB133" s="169">
        <f>IFERROR(IF(VLOOKUP($A133,SC4_JOINVILLE!$R:$X,7,FALSE)&gt;0,M133*VLOOKUP($A133,BASE_DADOS!$A:$O,12,0),0),0)</f>
        <v>0</v>
      </c>
      <c r="AC133" s="169">
        <f>IFERROR(IF(VLOOKUP($A133,SC4_JOINVILLE!$R:$X,7,FALSE)&gt;0,N133*VLOOKUP($A133,BASE_DADOS!$A:$O,12,0),0),0)</f>
        <v>0</v>
      </c>
      <c r="AD133" s="169">
        <f>IFERROR(IF(VLOOKUP($A133,SC4_JOINVILLE!$R:$X,7,FALSE)&gt;0,O133*VLOOKUP($A133,BASE_DADOS!$A:$O,12,0),0),0)</f>
        <v>0</v>
      </c>
      <c r="AE133" s="169">
        <f>IFERROR(IF(VLOOKUP($A133,SC4_JOINVILLE!$R:$X,7,FALSE)&gt;0,P133*VLOOKUP($A133,BASE_DADOS!$A:$O,12,0),0),0)</f>
        <v>0</v>
      </c>
      <c r="AF133" s="169">
        <f>IFERROR(IF(VLOOKUP($A133,SC4_JOINVILLE!$R:$X,7,FALSE)&gt;0,Q133*VLOOKUP($A133,BASE_DADOS!$A:$O,12,0),0),0)</f>
        <v>0</v>
      </c>
    </row>
    <row r="134" spans="1:32" ht="15.75" customHeight="1">
      <c r="A134" s="165" t="str">
        <f t="shared" si="3"/>
        <v>SC4_JOINVILLEND NOTÍCIAS</v>
      </c>
      <c r="B134" s="3" t="s">
        <v>116</v>
      </c>
      <c r="C134" s="121" t="s">
        <v>62</v>
      </c>
      <c r="D134" s="117">
        <v>0.5908663592416854</v>
      </c>
      <c r="E134" s="117">
        <v>0.40913364075831465</v>
      </c>
      <c r="F134" s="117">
        <v>2.5282061253284274E-2</v>
      </c>
      <c r="G134" s="117">
        <v>0.17709408356890374</v>
      </c>
      <c r="H134" s="117">
        <v>0.1628900621706377</v>
      </c>
      <c r="I134" s="117">
        <v>0.15505765865478097</v>
      </c>
      <c r="J134" s="117">
        <v>0.2795036320216176</v>
      </c>
      <c r="K134" s="117">
        <v>0.20017250233077571</v>
      </c>
      <c r="L134" s="117">
        <v>0.20935641248412751</v>
      </c>
      <c r="M134" s="117">
        <v>0.51028537058076595</v>
      </c>
      <c r="N134" s="117">
        <v>0.28035821693510654</v>
      </c>
      <c r="O134" s="117">
        <v>0.42735654820517416</v>
      </c>
      <c r="P134" s="117">
        <v>0.49350998120132483</v>
      </c>
      <c r="Q134" s="117">
        <v>7.9133470593501024E-2</v>
      </c>
      <c r="S134" s="169">
        <f>IFERROR(IF(VLOOKUP($A134,SC4_JOINVILLE!$R:$X,7,FALSE)&gt;0,D134*VLOOKUP($A134,BASE_DADOS!$A:$O,12,0),0),0)</f>
        <v>0</v>
      </c>
      <c r="T134" s="169">
        <f>IFERROR(IF(VLOOKUP($A134,SC4_JOINVILLE!$R:$X,7,FALSE)&gt;0,E134*VLOOKUP($A134,BASE_DADOS!$A:$O,12,0),0),0)</f>
        <v>0</v>
      </c>
      <c r="U134" s="169">
        <f>IFERROR(IF(VLOOKUP($A134,SC4_JOINVILLE!$R:$X,7,FALSE)&gt;0,F134*VLOOKUP($A134,BASE_DADOS!$A:$O,12,0),0),0)</f>
        <v>0</v>
      </c>
      <c r="V134" s="169">
        <f>IFERROR(IF(VLOOKUP($A134,SC4_JOINVILLE!$R:$X,7,FALSE)&gt;0,G134*VLOOKUP($A134,BASE_DADOS!$A:$O,12,0),0),0)</f>
        <v>0</v>
      </c>
      <c r="W134" s="169">
        <f>IFERROR(IF(VLOOKUP($A134,SC4_JOINVILLE!$R:$X,7,FALSE)&gt;0,H134*VLOOKUP($A134,BASE_DADOS!$A:$O,12,0),0),0)</f>
        <v>0</v>
      </c>
      <c r="X134" s="169">
        <f>IFERROR(IF(VLOOKUP($A134,SC4_JOINVILLE!$R:$X,7,FALSE)&gt;0,I134*VLOOKUP($A134,BASE_DADOS!$A:$O,12,0),0),0)</f>
        <v>0</v>
      </c>
      <c r="Y134" s="169">
        <f>IFERROR(IF(VLOOKUP($A134,SC4_JOINVILLE!$R:$X,7,FALSE)&gt;0,J134*VLOOKUP($A134,BASE_DADOS!$A:$O,12,0),0),0)</f>
        <v>0</v>
      </c>
      <c r="Z134" s="169">
        <f>IFERROR(IF(VLOOKUP($A134,SC4_JOINVILLE!$R:$X,7,FALSE)&gt;0,K134*VLOOKUP($A134,BASE_DADOS!$A:$O,12,0),0),0)</f>
        <v>0</v>
      </c>
      <c r="AA134" s="169">
        <f>IFERROR(IF(VLOOKUP($A134,SC4_JOINVILLE!$R:$X,7,FALSE)&gt;0,L134*VLOOKUP($A134,BASE_DADOS!$A:$O,12,0),0),0)</f>
        <v>0</v>
      </c>
      <c r="AB134" s="169">
        <f>IFERROR(IF(VLOOKUP($A134,SC4_JOINVILLE!$R:$X,7,FALSE)&gt;0,M134*VLOOKUP($A134,BASE_DADOS!$A:$O,12,0),0),0)</f>
        <v>0</v>
      </c>
      <c r="AC134" s="169">
        <f>IFERROR(IF(VLOOKUP($A134,SC4_JOINVILLE!$R:$X,7,FALSE)&gt;0,N134*VLOOKUP($A134,BASE_DADOS!$A:$O,12,0),0),0)</f>
        <v>0</v>
      </c>
      <c r="AD134" s="169">
        <f>IFERROR(IF(VLOOKUP($A134,SC4_JOINVILLE!$R:$X,7,FALSE)&gt;0,O134*VLOOKUP($A134,BASE_DADOS!$A:$O,12,0),0),0)</f>
        <v>0</v>
      </c>
      <c r="AE134" s="169">
        <f>IFERROR(IF(VLOOKUP($A134,SC4_JOINVILLE!$R:$X,7,FALSE)&gt;0,P134*VLOOKUP($A134,BASE_DADOS!$A:$O,12,0),0),0)</f>
        <v>0</v>
      </c>
      <c r="AF134" s="169">
        <f>IFERROR(IF(VLOOKUP($A134,SC4_JOINVILLE!$R:$X,7,FALSE)&gt;0,Q134*VLOOKUP($A134,BASE_DADOS!$A:$O,12,0),0),0)</f>
        <v>0</v>
      </c>
    </row>
    <row r="135" spans="1:32" ht="15.75" customHeight="1">
      <c r="A135" s="165" t="str">
        <f t="shared" si="3"/>
        <v>SC4_JOINVILLEJORNAL DA RECORD</v>
      </c>
      <c r="B135" s="3" t="s">
        <v>116</v>
      </c>
      <c r="C135" s="121" t="s">
        <v>64</v>
      </c>
      <c r="D135" s="117">
        <v>0.57398722533670932</v>
      </c>
      <c r="E135" s="117">
        <v>0.42601277466329068</v>
      </c>
      <c r="F135" s="117">
        <v>5.2793037765060141E-2</v>
      </c>
      <c r="G135" s="117">
        <v>0.16216778790719638</v>
      </c>
      <c r="H135" s="117">
        <v>0.15932698362754316</v>
      </c>
      <c r="I135" s="117">
        <v>0.17586749880914551</v>
      </c>
      <c r="J135" s="117">
        <v>0.22709414204218367</v>
      </c>
      <c r="K135" s="117">
        <v>0.22275054984887116</v>
      </c>
      <c r="L135" s="117">
        <v>0.26047593365961608</v>
      </c>
      <c r="M135" s="117">
        <v>0.49585552372855657</v>
      </c>
      <c r="N135" s="117">
        <v>0.24366854261182749</v>
      </c>
      <c r="O135" s="117">
        <v>0.4142384329287061</v>
      </c>
      <c r="P135" s="117">
        <v>0.46034583185670341</v>
      </c>
      <c r="Q135" s="117">
        <v>0.1254157352145906</v>
      </c>
      <c r="S135" s="169">
        <f>IFERROR(IF(VLOOKUP($A135,SC4_JOINVILLE!$R:$X,7,FALSE)&gt;0,D135*VLOOKUP($A135,BASE_DADOS!$A:$O,12,0),0),0)</f>
        <v>0</v>
      </c>
      <c r="T135" s="169">
        <f>IFERROR(IF(VLOOKUP($A135,SC4_JOINVILLE!$R:$X,7,FALSE)&gt;0,E135*VLOOKUP($A135,BASE_DADOS!$A:$O,12,0),0),0)</f>
        <v>0</v>
      </c>
      <c r="U135" s="169">
        <f>IFERROR(IF(VLOOKUP($A135,SC4_JOINVILLE!$R:$X,7,FALSE)&gt;0,F135*VLOOKUP($A135,BASE_DADOS!$A:$O,12,0),0),0)</f>
        <v>0</v>
      </c>
      <c r="V135" s="169">
        <f>IFERROR(IF(VLOOKUP($A135,SC4_JOINVILLE!$R:$X,7,FALSE)&gt;0,G135*VLOOKUP($A135,BASE_DADOS!$A:$O,12,0),0),0)</f>
        <v>0</v>
      </c>
      <c r="W135" s="169">
        <f>IFERROR(IF(VLOOKUP($A135,SC4_JOINVILLE!$R:$X,7,FALSE)&gt;0,H135*VLOOKUP($A135,BASE_DADOS!$A:$O,12,0),0),0)</f>
        <v>0</v>
      </c>
      <c r="X135" s="169">
        <f>IFERROR(IF(VLOOKUP($A135,SC4_JOINVILLE!$R:$X,7,FALSE)&gt;0,I135*VLOOKUP($A135,BASE_DADOS!$A:$O,12,0),0),0)</f>
        <v>0</v>
      </c>
      <c r="Y135" s="169">
        <f>IFERROR(IF(VLOOKUP($A135,SC4_JOINVILLE!$R:$X,7,FALSE)&gt;0,J135*VLOOKUP($A135,BASE_DADOS!$A:$O,12,0),0),0)</f>
        <v>0</v>
      </c>
      <c r="Z135" s="169">
        <f>IFERROR(IF(VLOOKUP($A135,SC4_JOINVILLE!$R:$X,7,FALSE)&gt;0,K135*VLOOKUP($A135,BASE_DADOS!$A:$O,12,0),0),0)</f>
        <v>0</v>
      </c>
      <c r="AA135" s="169">
        <f>IFERROR(IF(VLOOKUP($A135,SC4_JOINVILLE!$R:$X,7,FALSE)&gt;0,L135*VLOOKUP($A135,BASE_DADOS!$A:$O,12,0),0),0)</f>
        <v>0</v>
      </c>
      <c r="AB135" s="169">
        <f>IFERROR(IF(VLOOKUP($A135,SC4_JOINVILLE!$R:$X,7,FALSE)&gt;0,M135*VLOOKUP($A135,BASE_DADOS!$A:$O,12,0),0),0)</f>
        <v>0</v>
      </c>
      <c r="AC135" s="169">
        <f>IFERROR(IF(VLOOKUP($A135,SC4_JOINVILLE!$R:$X,7,FALSE)&gt;0,N135*VLOOKUP($A135,BASE_DADOS!$A:$O,12,0),0),0)</f>
        <v>0</v>
      </c>
      <c r="AD135" s="169">
        <f>IFERROR(IF(VLOOKUP($A135,SC4_JOINVILLE!$R:$X,7,FALSE)&gt;0,O135*VLOOKUP($A135,BASE_DADOS!$A:$O,12,0),0),0)</f>
        <v>0</v>
      </c>
      <c r="AE135" s="169">
        <f>IFERROR(IF(VLOOKUP($A135,SC4_JOINVILLE!$R:$X,7,FALSE)&gt;0,P135*VLOOKUP($A135,BASE_DADOS!$A:$O,12,0),0),0)</f>
        <v>0</v>
      </c>
      <c r="AF135" s="169">
        <f>IFERROR(IF(VLOOKUP($A135,SC4_JOINVILLE!$R:$X,7,FALSE)&gt;0,Q135*VLOOKUP($A135,BASE_DADOS!$A:$O,12,0),0),0)</f>
        <v>0</v>
      </c>
    </row>
    <row r="136" spans="1:32" ht="15.75" customHeight="1">
      <c r="A136" s="165" t="str">
        <f t="shared" si="3"/>
        <v>SC4_JOINVILLENOVELA 3</v>
      </c>
      <c r="B136" s="3" t="s">
        <v>116</v>
      </c>
      <c r="C136" s="121" t="s">
        <v>66</v>
      </c>
      <c r="D136" s="117">
        <v>0.55667801416415275</v>
      </c>
      <c r="E136" s="117">
        <v>0.44332198583584731</v>
      </c>
      <c r="F136" s="117">
        <v>7.1950772010048625E-2</v>
      </c>
      <c r="G136" s="117">
        <v>0.1581292645311615</v>
      </c>
      <c r="H136" s="117">
        <v>0.21329648419156386</v>
      </c>
      <c r="I136" s="117">
        <v>0.17859003276904889</v>
      </c>
      <c r="J136" s="117">
        <v>0.19910212293140581</v>
      </c>
      <c r="K136" s="117">
        <v>0.1789313235667713</v>
      </c>
      <c r="L136" s="117">
        <v>0.30540350226117241</v>
      </c>
      <c r="M136" s="117">
        <v>0.44413439052995568</v>
      </c>
      <c r="N136" s="117">
        <v>0.25046210720887191</v>
      </c>
      <c r="O136" s="117">
        <v>0.41336612907734038</v>
      </c>
      <c r="P136" s="117">
        <v>0.4256924839980995</v>
      </c>
      <c r="Q136" s="117">
        <v>0.16094138692456006</v>
      </c>
      <c r="S136" s="169">
        <f>IFERROR(IF(VLOOKUP($A136,SC4_JOINVILLE!$R:$X,7,FALSE)&gt;0,D136*VLOOKUP($A136,BASE_DADOS!$A:$O,12,0),0),0)</f>
        <v>0</v>
      </c>
      <c r="T136" s="169">
        <f>IFERROR(IF(VLOOKUP($A136,SC4_JOINVILLE!$R:$X,7,FALSE)&gt;0,E136*VLOOKUP($A136,BASE_DADOS!$A:$O,12,0),0),0)</f>
        <v>0</v>
      </c>
      <c r="U136" s="169">
        <f>IFERROR(IF(VLOOKUP($A136,SC4_JOINVILLE!$R:$X,7,FALSE)&gt;0,F136*VLOOKUP($A136,BASE_DADOS!$A:$O,12,0),0),0)</f>
        <v>0</v>
      </c>
      <c r="V136" s="169">
        <f>IFERROR(IF(VLOOKUP($A136,SC4_JOINVILLE!$R:$X,7,FALSE)&gt;0,G136*VLOOKUP($A136,BASE_DADOS!$A:$O,12,0),0),0)</f>
        <v>0</v>
      </c>
      <c r="W136" s="169">
        <f>IFERROR(IF(VLOOKUP($A136,SC4_JOINVILLE!$R:$X,7,FALSE)&gt;0,H136*VLOOKUP($A136,BASE_DADOS!$A:$O,12,0),0),0)</f>
        <v>0</v>
      </c>
      <c r="X136" s="169">
        <f>IFERROR(IF(VLOOKUP($A136,SC4_JOINVILLE!$R:$X,7,FALSE)&gt;0,I136*VLOOKUP($A136,BASE_DADOS!$A:$O,12,0),0),0)</f>
        <v>0</v>
      </c>
      <c r="Y136" s="169">
        <f>IFERROR(IF(VLOOKUP($A136,SC4_JOINVILLE!$R:$X,7,FALSE)&gt;0,J136*VLOOKUP($A136,BASE_DADOS!$A:$O,12,0),0),0)</f>
        <v>0</v>
      </c>
      <c r="Z136" s="169">
        <f>IFERROR(IF(VLOOKUP($A136,SC4_JOINVILLE!$R:$X,7,FALSE)&gt;0,K136*VLOOKUP($A136,BASE_DADOS!$A:$O,12,0),0),0)</f>
        <v>0</v>
      </c>
      <c r="AA136" s="169">
        <f>IFERROR(IF(VLOOKUP($A136,SC4_JOINVILLE!$R:$X,7,FALSE)&gt;0,L136*VLOOKUP($A136,BASE_DADOS!$A:$O,12,0),0),0)</f>
        <v>0</v>
      </c>
      <c r="AB136" s="169">
        <f>IFERROR(IF(VLOOKUP($A136,SC4_JOINVILLE!$R:$X,7,FALSE)&gt;0,M136*VLOOKUP($A136,BASE_DADOS!$A:$O,12,0),0),0)</f>
        <v>0</v>
      </c>
      <c r="AC136" s="169">
        <f>IFERROR(IF(VLOOKUP($A136,SC4_JOINVILLE!$R:$X,7,FALSE)&gt;0,N136*VLOOKUP($A136,BASE_DADOS!$A:$O,12,0),0),0)</f>
        <v>0</v>
      </c>
      <c r="AD136" s="169">
        <f>IFERROR(IF(VLOOKUP($A136,SC4_JOINVILLE!$R:$X,7,FALSE)&gt;0,O136*VLOOKUP($A136,BASE_DADOS!$A:$O,12,0),0),0)</f>
        <v>0</v>
      </c>
      <c r="AE136" s="169">
        <f>IFERROR(IF(VLOOKUP($A136,SC4_JOINVILLE!$R:$X,7,FALSE)&gt;0,P136*VLOOKUP($A136,BASE_DADOS!$A:$O,12,0),0),0)</f>
        <v>0</v>
      </c>
      <c r="AF136" s="169">
        <f>IFERROR(IF(VLOOKUP($A136,SC4_JOINVILLE!$R:$X,7,FALSE)&gt;0,Q136*VLOOKUP($A136,BASE_DADOS!$A:$O,12,0),0),0)</f>
        <v>0</v>
      </c>
    </row>
    <row r="137" spans="1:32" ht="15.75" customHeight="1">
      <c r="A137" s="165" t="str">
        <f t="shared" si="3"/>
        <v>SC4_JOINVILLENOVELA 22HS</v>
      </c>
      <c r="B137" s="3" t="s">
        <v>116</v>
      </c>
      <c r="C137" s="121" t="s">
        <v>68</v>
      </c>
      <c r="D137" s="117">
        <v>0.56293981999878095</v>
      </c>
      <c r="E137" s="117">
        <v>0.43706018000121905</v>
      </c>
      <c r="F137" s="117">
        <v>7.4266985888153378E-2</v>
      </c>
      <c r="G137" s="117">
        <v>0.15390432713835495</v>
      </c>
      <c r="H137" s="117">
        <v>0.22390286402513099</v>
      </c>
      <c r="I137" s="117">
        <v>0.18077979904663916</v>
      </c>
      <c r="J137" s="117">
        <v>0.19607773024829506</v>
      </c>
      <c r="K137" s="117">
        <v>0.17106829365342635</v>
      </c>
      <c r="L137" s="117">
        <v>0.30818122936093095</v>
      </c>
      <c r="M137" s="117">
        <v>0.44933323636835554</v>
      </c>
      <c r="N137" s="117">
        <v>0.2424855342707134</v>
      </c>
      <c r="O137" s="117">
        <v>0.4160515109809062</v>
      </c>
      <c r="P137" s="117">
        <v>0.4267136670530155</v>
      </c>
      <c r="Q137" s="117">
        <v>0.15723482196607821</v>
      </c>
      <c r="S137" s="169">
        <f>IFERROR(IF(VLOOKUP($A137,SC4_JOINVILLE!$R:$X,7,FALSE)&gt;0,D137*VLOOKUP($A137,BASE_DADOS!$A:$O,12,0),0),0)</f>
        <v>0</v>
      </c>
      <c r="T137" s="169">
        <f>IFERROR(IF(VLOOKUP($A137,SC4_JOINVILLE!$R:$X,7,FALSE)&gt;0,E137*VLOOKUP($A137,BASE_DADOS!$A:$O,12,0),0),0)</f>
        <v>0</v>
      </c>
      <c r="U137" s="169">
        <f>IFERROR(IF(VLOOKUP($A137,SC4_JOINVILLE!$R:$X,7,FALSE)&gt;0,F137*VLOOKUP($A137,BASE_DADOS!$A:$O,12,0),0),0)</f>
        <v>0</v>
      </c>
      <c r="V137" s="169">
        <f>IFERROR(IF(VLOOKUP($A137,SC4_JOINVILLE!$R:$X,7,FALSE)&gt;0,G137*VLOOKUP($A137,BASE_DADOS!$A:$O,12,0),0),0)</f>
        <v>0</v>
      </c>
      <c r="W137" s="169">
        <f>IFERROR(IF(VLOOKUP($A137,SC4_JOINVILLE!$R:$X,7,FALSE)&gt;0,H137*VLOOKUP($A137,BASE_DADOS!$A:$O,12,0),0),0)</f>
        <v>0</v>
      </c>
      <c r="X137" s="169">
        <f>IFERROR(IF(VLOOKUP($A137,SC4_JOINVILLE!$R:$X,7,FALSE)&gt;0,I137*VLOOKUP($A137,BASE_DADOS!$A:$O,12,0),0),0)</f>
        <v>0</v>
      </c>
      <c r="Y137" s="169">
        <f>IFERROR(IF(VLOOKUP($A137,SC4_JOINVILLE!$R:$X,7,FALSE)&gt;0,J137*VLOOKUP($A137,BASE_DADOS!$A:$O,12,0),0),0)</f>
        <v>0</v>
      </c>
      <c r="Z137" s="169">
        <f>IFERROR(IF(VLOOKUP($A137,SC4_JOINVILLE!$R:$X,7,FALSE)&gt;0,K137*VLOOKUP($A137,BASE_DADOS!$A:$O,12,0),0),0)</f>
        <v>0</v>
      </c>
      <c r="AA137" s="169">
        <f>IFERROR(IF(VLOOKUP($A137,SC4_JOINVILLE!$R:$X,7,FALSE)&gt;0,L137*VLOOKUP($A137,BASE_DADOS!$A:$O,12,0),0),0)</f>
        <v>0</v>
      </c>
      <c r="AB137" s="169">
        <f>IFERROR(IF(VLOOKUP($A137,SC4_JOINVILLE!$R:$X,7,FALSE)&gt;0,M137*VLOOKUP($A137,BASE_DADOS!$A:$O,12,0),0),0)</f>
        <v>0</v>
      </c>
      <c r="AC137" s="169">
        <f>IFERROR(IF(VLOOKUP($A137,SC4_JOINVILLE!$R:$X,7,FALSE)&gt;0,N137*VLOOKUP($A137,BASE_DADOS!$A:$O,12,0),0),0)</f>
        <v>0</v>
      </c>
      <c r="AD137" s="169">
        <f>IFERROR(IF(VLOOKUP($A137,SC4_JOINVILLE!$R:$X,7,FALSE)&gt;0,O137*VLOOKUP($A137,BASE_DADOS!$A:$O,12,0),0),0)</f>
        <v>0</v>
      </c>
      <c r="AE137" s="169">
        <f>IFERROR(IF(VLOOKUP($A137,SC4_JOINVILLE!$R:$X,7,FALSE)&gt;0,P137*VLOOKUP($A137,BASE_DADOS!$A:$O,12,0),0),0)</f>
        <v>0</v>
      </c>
      <c r="AF137" s="169">
        <f>IFERROR(IF(VLOOKUP($A137,SC4_JOINVILLE!$R:$X,7,FALSE)&gt;0,Q137*VLOOKUP($A137,BASE_DADOS!$A:$O,12,0),0),0)</f>
        <v>0</v>
      </c>
    </row>
    <row r="138" spans="1:32" ht="15.75" customHeight="1">
      <c r="A138" s="165" t="str">
        <f t="shared" si="3"/>
        <v>SC4_JOINVILLEREALITY SHOW 1</v>
      </c>
      <c r="B138" s="3" t="s">
        <v>116</v>
      </c>
      <c r="C138" s="121" t="s">
        <v>70</v>
      </c>
      <c r="D138" s="117">
        <v>0.54351442370313763</v>
      </c>
      <c r="E138" s="117">
        <v>0.45648557629686248</v>
      </c>
      <c r="F138" s="117">
        <v>7.1356992598663072E-2</v>
      </c>
      <c r="G138" s="117">
        <v>0.15544502982033478</v>
      </c>
      <c r="H138" s="117">
        <v>0.22855589759952372</v>
      </c>
      <c r="I138" s="117">
        <v>0.19722619508039363</v>
      </c>
      <c r="J138" s="117">
        <v>0.18892148085582716</v>
      </c>
      <c r="K138" s="117">
        <v>0.15849440404525755</v>
      </c>
      <c r="L138" s="117">
        <v>0.2879717569869763</v>
      </c>
      <c r="M138" s="117">
        <v>0.47986922338032545</v>
      </c>
      <c r="N138" s="117">
        <v>0.23215901963269825</v>
      </c>
      <c r="O138" s="117">
        <v>0.36987851090374468</v>
      </c>
      <c r="P138" s="117">
        <v>0.44846908024292653</v>
      </c>
      <c r="Q138" s="117">
        <v>0.18165240885332878</v>
      </c>
      <c r="S138" s="169">
        <f>IFERROR(IF(VLOOKUP($A138,SC4_JOINVILLE!$R:$X,7,FALSE)&gt;0,D138*VLOOKUP($A138,BASE_DADOS!$A:$O,12,0),0),0)</f>
        <v>0</v>
      </c>
      <c r="T138" s="169">
        <f>IFERROR(IF(VLOOKUP($A138,SC4_JOINVILLE!$R:$X,7,FALSE)&gt;0,E138*VLOOKUP($A138,BASE_DADOS!$A:$O,12,0),0),0)</f>
        <v>0</v>
      </c>
      <c r="U138" s="169">
        <f>IFERROR(IF(VLOOKUP($A138,SC4_JOINVILLE!$R:$X,7,FALSE)&gt;0,F138*VLOOKUP($A138,BASE_DADOS!$A:$O,12,0),0),0)</f>
        <v>0</v>
      </c>
      <c r="V138" s="169">
        <f>IFERROR(IF(VLOOKUP($A138,SC4_JOINVILLE!$R:$X,7,FALSE)&gt;0,G138*VLOOKUP($A138,BASE_DADOS!$A:$O,12,0),0),0)</f>
        <v>0</v>
      </c>
      <c r="W138" s="169">
        <f>IFERROR(IF(VLOOKUP($A138,SC4_JOINVILLE!$R:$X,7,FALSE)&gt;0,H138*VLOOKUP($A138,BASE_DADOS!$A:$O,12,0),0),0)</f>
        <v>0</v>
      </c>
      <c r="X138" s="169">
        <f>IFERROR(IF(VLOOKUP($A138,SC4_JOINVILLE!$R:$X,7,FALSE)&gt;0,I138*VLOOKUP($A138,BASE_DADOS!$A:$O,12,0),0),0)</f>
        <v>0</v>
      </c>
      <c r="Y138" s="169">
        <f>IFERROR(IF(VLOOKUP($A138,SC4_JOINVILLE!$R:$X,7,FALSE)&gt;0,J138*VLOOKUP($A138,BASE_DADOS!$A:$O,12,0),0),0)</f>
        <v>0</v>
      </c>
      <c r="Z138" s="169">
        <f>IFERROR(IF(VLOOKUP($A138,SC4_JOINVILLE!$R:$X,7,FALSE)&gt;0,K138*VLOOKUP($A138,BASE_DADOS!$A:$O,12,0),0),0)</f>
        <v>0</v>
      </c>
      <c r="AA138" s="169">
        <f>IFERROR(IF(VLOOKUP($A138,SC4_JOINVILLE!$R:$X,7,FALSE)&gt;0,L138*VLOOKUP($A138,BASE_DADOS!$A:$O,12,0),0),0)</f>
        <v>0</v>
      </c>
      <c r="AB138" s="169">
        <f>IFERROR(IF(VLOOKUP($A138,SC4_JOINVILLE!$R:$X,7,FALSE)&gt;0,M138*VLOOKUP($A138,BASE_DADOS!$A:$O,12,0),0),0)</f>
        <v>0</v>
      </c>
      <c r="AC138" s="169">
        <f>IFERROR(IF(VLOOKUP($A138,SC4_JOINVILLE!$R:$X,7,FALSE)&gt;0,N138*VLOOKUP($A138,BASE_DADOS!$A:$O,12,0),0),0)</f>
        <v>0</v>
      </c>
      <c r="AD138" s="169">
        <f>IFERROR(IF(VLOOKUP($A138,SC4_JOINVILLE!$R:$X,7,FALSE)&gt;0,O138*VLOOKUP($A138,BASE_DADOS!$A:$O,12,0),0),0)</f>
        <v>0</v>
      </c>
      <c r="AE138" s="169">
        <f>IFERROR(IF(VLOOKUP($A138,SC4_JOINVILLE!$R:$X,7,FALSE)&gt;0,P138*VLOOKUP($A138,BASE_DADOS!$A:$O,12,0),0),0)</f>
        <v>0</v>
      </c>
      <c r="AF138" s="169">
        <f>IFERROR(IF(VLOOKUP($A138,SC4_JOINVILLE!$R:$X,7,FALSE)&gt;0,Q138*VLOOKUP($A138,BASE_DADOS!$A:$O,12,0),0),0)</f>
        <v>0</v>
      </c>
    </row>
    <row r="139" spans="1:32" ht="15.75" customHeight="1">
      <c r="A139" s="165" t="str">
        <f t="shared" si="3"/>
        <v>SC4_JOINVILLEREALITY SHOW 2</v>
      </c>
      <c r="B139" s="3" t="s">
        <v>116</v>
      </c>
      <c r="C139" s="121" t="s">
        <v>144</v>
      </c>
      <c r="D139" s="117">
        <v>0.54351442370313763</v>
      </c>
      <c r="E139" s="117">
        <v>0.45648557629686248</v>
      </c>
      <c r="F139" s="117">
        <v>7.1356992598663072E-2</v>
      </c>
      <c r="G139" s="117">
        <v>0.15544502982033478</v>
      </c>
      <c r="H139" s="117">
        <v>0.22855589759952372</v>
      </c>
      <c r="I139" s="117">
        <v>0.19722619508039363</v>
      </c>
      <c r="J139" s="117">
        <v>0.18892148085582716</v>
      </c>
      <c r="K139" s="117">
        <v>0.15849440404525755</v>
      </c>
      <c r="L139" s="117">
        <v>0.2879717569869763</v>
      </c>
      <c r="M139" s="117">
        <v>0.47986922338032545</v>
      </c>
      <c r="N139" s="117">
        <v>0.23215901963269825</v>
      </c>
      <c r="O139" s="117">
        <v>0.36987851090374468</v>
      </c>
      <c r="P139" s="117">
        <v>0.44846908024292653</v>
      </c>
      <c r="Q139" s="117">
        <v>0.18165240885332878</v>
      </c>
      <c r="R139" s="3"/>
      <c r="S139" s="169">
        <f>IFERROR(IF(VLOOKUP($A139,SC4_JOINVILLE!$R:$X,7,FALSE)&gt;0,D139*VLOOKUP($A139,BASE_DADOS!$A:$O,12,0),0),0)</f>
        <v>0</v>
      </c>
      <c r="T139" s="169">
        <f>IFERROR(IF(VLOOKUP($A139,SC4_JOINVILLE!$R:$X,7,FALSE)&gt;0,E139*VLOOKUP($A139,BASE_DADOS!$A:$O,12,0),0),0)</f>
        <v>0</v>
      </c>
      <c r="U139" s="169">
        <f>IFERROR(IF(VLOOKUP($A139,SC4_JOINVILLE!$R:$X,7,FALSE)&gt;0,F139*VLOOKUP($A139,BASE_DADOS!$A:$O,12,0),0),0)</f>
        <v>0</v>
      </c>
      <c r="V139" s="169">
        <f>IFERROR(IF(VLOOKUP($A139,SC4_JOINVILLE!$R:$X,7,FALSE)&gt;0,G139*VLOOKUP($A139,BASE_DADOS!$A:$O,12,0),0),0)</f>
        <v>0</v>
      </c>
      <c r="W139" s="169">
        <f>IFERROR(IF(VLOOKUP($A139,SC4_JOINVILLE!$R:$X,7,FALSE)&gt;0,H139*VLOOKUP($A139,BASE_DADOS!$A:$O,12,0),0),0)</f>
        <v>0</v>
      </c>
      <c r="X139" s="169">
        <f>IFERROR(IF(VLOOKUP($A139,SC4_JOINVILLE!$R:$X,7,FALSE)&gt;0,I139*VLOOKUP($A139,BASE_DADOS!$A:$O,12,0),0),0)</f>
        <v>0</v>
      </c>
      <c r="Y139" s="169">
        <f>IFERROR(IF(VLOOKUP($A139,SC4_JOINVILLE!$R:$X,7,FALSE)&gt;0,J139*VLOOKUP($A139,BASE_DADOS!$A:$O,12,0),0),0)</f>
        <v>0</v>
      </c>
      <c r="Z139" s="169">
        <f>IFERROR(IF(VLOOKUP($A139,SC4_JOINVILLE!$R:$X,7,FALSE)&gt;0,K139*VLOOKUP($A139,BASE_DADOS!$A:$O,12,0),0),0)</f>
        <v>0</v>
      </c>
      <c r="AA139" s="169">
        <f>IFERROR(IF(VLOOKUP($A139,SC4_JOINVILLE!$R:$X,7,FALSE)&gt;0,L139*VLOOKUP($A139,BASE_DADOS!$A:$O,12,0),0),0)</f>
        <v>0</v>
      </c>
      <c r="AB139" s="169">
        <f>IFERROR(IF(VLOOKUP($A139,SC4_JOINVILLE!$R:$X,7,FALSE)&gt;0,M139*VLOOKUP($A139,BASE_DADOS!$A:$O,12,0),0),0)</f>
        <v>0</v>
      </c>
      <c r="AC139" s="169">
        <f>IFERROR(IF(VLOOKUP($A139,SC4_JOINVILLE!$R:$X,7,FALSE)&gt;0,N139*VLOOKUP($A139,BASE_DADOS!$A:$O,12,0),0),0)</f>
        <v>0</v>
      </c>
      <c r="AD139" s="169">
        <f>IFERROR(IF(VLOOKUP($A139,SC4_JOINVILLE!$R:$X,7,FALSE)&gt;0,O139*VLOOKUP($A139,BASE_DADOS!$A:$O,12,0),0),0)</f>
        <v>0</v>
      </c>
      <c r="AE139" s="169">
        <f>IFERROR(IF(VLOOKUP($A139,SC4_JOINVILLE!$R:$X,7,FALSE)&gt;0,P139*VLOOKUP($A139,BASE_DADOS!$A:$O,12,0),0),0)</f>
        <v>0</v>
      </c>
      <c r="AF139" s="169">
        <f>IFERROR(IF(VLOOKUP($A139,SC4_JOINVILLE!$R:$X,7,FALSE)&gt;0,Q139*VLOOKUP($A139,BASE_DADOS!$A:$O,12,0),0),0)</f>
        <v>0</v>
      </c>
    </row>
    <row r="140" spans="1:32" ht="15.75" customHeight="1">
      <c r="A140" s="165" t="str">
        <f t="shared" si="3"/>
        <v>SC4_JOINVILLEREALITY SHOW 3</v>
      </c>
      <c r="B140" s="3" t="s">
        <v>116</v>
      </c>
      <c r="C140" s="121" t="s">
        <v>145</v>
      </c>
      <c r="D140" s="117">
        <v>0.54351442370313763</v>
      </c>
      <c r="E140" s="117">
        <v>0.45648557629686248</v>
      </c>
      <c r="F140" s="117">
        <v>7.1356992598663072E-2</v>
      </c>
      <c r="G140" s="117">
        <v>0.15544502982033478</v>
      </c>
      <c r="H140" s="117">
        <v>0.22855589759952372</v>
      </c>
      <c r="I140" s="117">
        <v>0.19722619508039363</v>
      </c>
      <c r="J140" s="117">
        <v>0.18892148085582716</v>
      </c>
      <c r="K140" s="117">
        <v>0.15849440404525755</v>
      </c>
      <c r="L140" s="117">
        <v>0.2879717569869763</v>
      </c>
      <c r="M140" s="117">
        <v>0.47986922338032545</v>
      </c>
      <c r="N140" s="117">
        <v>0.23215901963269825</v>
      </c>
      <c r="O140" s="117">
        <v>0.36987851090374468</v>
      </c>
      <c r="P140" s="117">
        <v>0.44846908024292653</v>
      </c>
      <c r="Q140" s="117">
        <v>0.18165240885332878</v>
      </c>
      <c r="R140" s="3"/>
      <c r="S140" s="169">
        <f>IFERROR(IF(VLOOKUP($A140,SC4_JOINVILLE!$R:$X,7,FALSE)&gt;0,D140*VLOOKUP($A140,BASE_DADOS!$A:$O,12,0),0),0)</f>
        <v>0</v>
      </c>
      <c r="T140" s="169">
        <f>IFERROR(IF(VLOOKUP($A140,SC4_JOINVILLE!$R:$X,7,FALSE)&gt;0,E140*VLOOKUP($A140,BASE_DADOS!$A:$O,12,0),0),0)</f>
        <v>0</v>
      </c>
      <c r="U140" s="169">
        <f>IFERROR(IF(VLOOKUP($A140,SC4_JOINVILLE!$R:$X,7,FALSE)&gt;0,F140*VLOOKUP($A140,BASE_DADOS!$A:$O,12,0),0),0)</f>
        <v>0</v>
      </c>
      <c r="V140" s="169">
        <f>IFERROR(IF(VLOOKUP($A140,SC4_JOINVILLE!$R:$X,7,FALSE)&gt;0,G140*VLOOKUP($A140,BASE_DADOS!$A:$O,12,0),0),0)</f>
        <v>0</v>
      </c>
      <c r="W140" s="169">
        <f>IFERROR(IF(VLOOKUP($A140,SC4_JOINVILLE!$R:$X,7,FALSE)&gt;0,H140*VLOOKUP($A140,BASE_DADOS!$A:$O,12,0),0),0)</f>
        <v>0</v>
      </c>
      <c r="X140" s="169">
        <f>IFERROR(IF(VLOOKUP($A140,SC4_JOINVILLE!$R:$X,7,FALSE)&gt;0,I140*VLOOKUP($A140,BASE_DADOS!$A:$O,12,0),0),0)</f>
        <v>0</v>
      </c>
      <c r="Y140" s="169">
        <f>IFERROR(IF(VLOOKUP($A140,SC4_JOINVILLE!$R:$X,7,FALSE)&gt;0,J140*VLOOKUP($A140,BASE_DADOS!$A:$O,12,0),0),0)</f>
        <v>0</v>
      </c>
      <c r="Z140" s="169">
        <f>IFERROR(IF(VLOOKUP($A140,SC4_JOINVILLE!$R:$X,7,FALSE)&gt;0,K140*VLOOKUP($A140,BASE_DADOS!$A:$O,12,0),0),0)</f>
        <v>0</v>
      </c>
      <c r="AA140" s="169">
        <f>IFERROR(IF(VLOOKUP($A140,SC4_JOINVILLE!$R:$X,7,FALSE)&gt;0,L140*VLOOKUP($A140,BASE_DADOS!$A:$O,12,0),0),0)</f>
        <v>0</v>
      </c>
      <c r="AB140" s="169">
        <f>IFERROR(IF(VLOOKUP($A140,SC4_JOINVILLE!$R:$X,7,FALSE)&gt;0,M140*VLOOKUP($A140,BASE_DADOS!$A:$O,12,0),0),0)</f>
        <v>0</v>
      </c>
      <c r="AC140" s="169">
        <f>IFERROR(IF(VLOOKUP($A140,SC4_JOINVILLE!$R:$X,7,FALSE)&gt;0,N140*VLOOKUP($A140,BASE_DADOS!$A:$O,12,0),0),0)</f>
        <v>0</v>
      </c>
      <c r="AD140" s="169">
        <f>IFERROR(IF(VLOOKUP($A140,SC4_JOINVILLE!$R:$X,7,FALSE)&gt;0,O140*VLOOKUP($A140,BASE_DADOS!$A:$O,12,0),0),0)</f>
        <v>0</v>
      </c>
      <c r="AE140" s="169">
        <f>IFERROR(IF(VLOOKUP($A140,SC4_JOINVILLE!$R:$X,7,FALSE)&gt;0,P140*VLOOKUP($A140,BASE_DADOS!$A:$O,12,0),0),0)</f>
        <v>0</v>
      </c>
      <c r="AF140" s="169">
        <f>IFERROR(IF(VLOOKUP($A140,SC4_JOINVILLE!$R:$X,7,FALSE)&gt;0,Q140*VLOOKUP($A140,BASE_DADOS!$A:$O,12,0),0),0)</f>
        <v>0</v>
      </c>
    </row>
    <row r="141" spans="1:32" ht="15.75" customHeight="1">
      <c r="A141" s="165" t="str">
        <f t="shared" si="3"/>
        <v>SC4_JOINVILLESÉRIE PREMIUM</v>
      </c>
      <c r="B141" s="3" t="s">
        <v>116</v>
      </c>
      <c r="C141" s="121" t="s">
        <v>75</v>
      </c>
      <c r="D141" s="117">
        <v>0.52847689089449923</v>
      </c>
      <c r="E141" s="117">
        <v>0.47152310910550072</v>
      </c>
      <c r="F141" s="117">
        <v>6.8644925779634602E-2</v>
      </c>
      <c r="G141" s="117">
        <v>0.15788047740592351</v>
      </c>
      <c r="H141" s="117">
        <v>0.2281224600379298</v>
      </c>
      <c r="I141" s="117">
        <v>0.20746053701036651</v>
      </c>
      <c r="J141" s="117">
        <v>0.18515877882188547</v>
      </c>
      <c r="K141" s="117">
        <v>0.15273282094425999</v>
      </c>
      <c r="L141" s="117">
        <v>0.27357286637108696</v>
      </c>
      <c r="M141" s="117">
        <v>0.49849359944217203</v>
      </c>
      <c r="N141" s="117">
        <v>0.22793353418674095</v>
      </c>
      <c r="O141" s="117">
        <v>0.33820138355111495</v>
      </c>
      <c r="P141" s="117">
        <v>0.46263229468456191</v>
      </c>
      <c r="Q141" s="117">
        <v>0.19916632176432311</v>
      </c>
      <c r="R141" s="3"/>
      <c r="S141" s="169">
        <f>IFERROR(IF(VLOOKUP($A141,SC4_JOINVILLE!$R:$X,7,FALSE)&gt;0,D141*VLOOKUP($A141,BASE_DADOS!$A:$O,12,0),0),0)</f>
        <v>0</v>
      </c>
      <c r="T141" s="169">
        <f>IFERROR(IF(VLOOKUP($A141,SC4_JOINVILLE!$R:$X,7,FALSE)&gt;0,E141*VLOOKUP($A141,BASE_DADOS!$A:$O,12,0),0),0)</f>
        <v>0</v>
      </c>
      <c r="U141" s="169">
        <f>IFERROR(IF(VLOOKUP($A141,SC4_JOINVILLE!$R:$X,7,FALSE)&gt;0,F141*VLOOKUP($A141,BASE_DADOS!$A:$O,12,0),0),0)</f>
        <v>0</v>
      </c>
      <c r="V141" s="169">
        <f>IFERROR(IF(VLOOKUP($A141,SC4_JOINVILLE!$R:$X,7,FALSE)&gt;0,G141*VLOOKUP($A141,BASE_DADOS!$A:$O,12,0),0),0)</f>
        <v>0</v>
      </c>
      <c r="W141" s="169">
        <f>IFERROR(IF(VLOOKUP($A141,SC4_JOINVILLE!$R:$X,7,FALSE)&gt;0,H141*VLOOKUP($A141,BASE_DADOS!$A:$O,12,0),0),0)</f>
        <v>0</v>
      </c>
      <c r="X141" s="169">
        <f>IFERROR(IF(VLOOKUP($A141,SC4_JOINVILLE!$R:$X,7,FALSE)&gt;0,I141*VLOOKUP($A141,BASE_DADOS!$A:$O,12,0),0),0)</f>
        <v>0</v>
      </c>
      <c r="Y141" s="169">
        <f>IFERROR(IF(VLOOKUP($A141,SC4_JOINVILLE!$R:$X,7,FALSE)&gt;0,J141*VLOOKUP($A141,BASE_DADOS!$A:$O,12,0),0),0)</f>
        <v>0</v>
      </c>
      <c r="Z141" s="169">
        <f>IFERROR(IF(VLOOKUP($A141,SC4_JOINVILLE!$R:$X,7,FALSE)&gt;0,K141*VLOOKUP($A141,BASE_DADOS!$A:$O,12,0),0),0)</f>
        <v>0</v>
      </c>
      <c r="AA141" s="169">
        <f>IFERROR(IF(VLOOKUP($A141,SC4_JOINVILLE!$R:$X,7,FALSE)&gt;0,L141*VLOOKUP($A141,BASE_DADOS!$A:$O,12,0),0),0)</f>
        <v>0</v>
      </c>
      <c r="AB141" s="169">
        <f>IFERROR(IF(VLOOKUP($A141,SC4_JOINVILLE!$R:$X,7,FALSE)&gt;0,M141*VLOOKUP($A141,BASE_DADOS!$A:$O,12,0),0),0)</f>
        <v>0</v>
      </c>
      <c r="AC141" s="169">
        <f>IFERROR(IF(VLOOKUP($A141,SC4_JOINVILLE!$R:$X,7,FALSE)&gt;0,N141*VLOOKUP($A141,BASE_DADOS!$A:$O,12,0),0),0)</f>
        <v>0</v>
      </c>
      <c r="AD141" s="169">
        <f>IFERROR(IF(VLOOKUP($A141,SC4_JOINVILLE!$R:$X,7,FALSE)&gt;0,O141*VLOOKUP($A141,BASE_DADOS!$A:$O,12,0),0),0)</f>
        <v>0</v>
      </c>
      <c r="AE141" s="169">
        <f>IFERROR(IF(VLOOKUP($A141,SC4_JOINVILLE!$R:$X,7,FALSE)&gt;0,P141*VLOOKUP($A141,BASE_DADOS!$A:$O,12,0),0),0)</f>
        <v>0</v>
      </c>
      <c r="AF141" s="169">
        <f>IFERROR(IF(VLOOKUP($A141,SC4_JOINVILLE!$R:$X,7,FALSE)&gt;0,Q141*VLOOKUP($A141,BASE_DADOS!$A:$O,12,0),0),0)</f>
        <v>0</v>
      </c>
    </row>
    <row r="142" spans="1:32" ht="15.75" customHeight="1">
      <c r="A142" s="165" t="str">
        <f t="shared" si="3"/>
        <v>SC4_JOINVILLEBRASIL CAMINHONEIRO</v>
      </c>
      <c r="B142" s="3" t="s">
        <v>116</v>
      </c>
      <c r="C142" s="121" t="s">
        <v>77</v>
      </c>
      <c r="D142" s="117">
        <v>0.52631578947368418</v>
      </c>
      <c r="E142" s="117">
        <v>0.47368421052631576</v>
      </c>
      <c r="F142" s="117">
        <v>4.9535603715170282E-2</v>
      </c>
      <c r="G142" s="117">
        <v>0.13931888544891641</v>
      </c>
      <c r="H142" s="117">
        <v>0.18575851393188855</v>
      </c>
      <c r="I142" s="117">
        <v>0.20743034055727555</v>
      </c>
      <c r="J142" s="117">
        <v>0.17956656346749225</v>
      </c>
      <c r="K142" s="117">
        <v>0.23839009287925697</v>
      </c>
      <c r="L142" s="117">
        <v>0.23839009287925697</v>
      </c>
      <c r="M142" s="117">
        <v>0.45201238390092879</v>
      </c>
      <c r="N142" s="117">
        <v>0.30959752321981426</v>
      </c>
      <c r="O142" s="117">
        <v>0.36249999999999999</v>
      </c>
      <c r="P142" s="117">
        <v>0.45416666666666666</v>
      </c>
      <c r="Q142" s="117">
        <v>0.18333333333333332</v>
      </c>
      <c r="R142" s="3"/>
      <c r="S142" s="169">
        <f>IFERROR(IF(VLOOKUP($A142,SC4_JOINVILLE!$R:$X,7,FALSE)&gt;0,D142*VLOOKUP($A142,BASE_DADOS!$A:$O,12,0),0),0)</f>
        <v>0</v>
      </c>
      <c r="T142" s="169">
        <f>IFERROR(IF(VLOOKUP($A142,SC4_JOINVILLE!$R:$X,7,FALSE)&gt;0,E142*VLOOKUP($A142,BASE_DADOS!$A:$O,12,0),0),0)</f>
        <v>0</v>
      </c>
      <c r="U142" s="169">
        <f>IFERROR(IF(VLOOKUP($A142,SC4_JOINVILLE!$R:$X,7,FALSE)&gt;0,F142*VLOOKUP($A142,BASE_DADOS!$A:$O,12,0),0),0)</f>
        <v>0</v>
      </c>
      <c r="V142" s="169">
        <f>IFERROR(IF(VLOOKUP($A142,SC4_JOINVILLE!$R:$X,7,FALSE)&gt;0,G142*VLOOKUP($A142,BASE_DADOS!$A:$O,12,0),0),0)</f>
        <v>0</v>
      </c>
      <c r="W142" s="169">
        <f>IFERROR(IF(VLOOKUP($A142,SC4_JOINVILLE!$R:$X,7,FALSE)&gt;0,H142*VLOOKUP($A142,BASE_DADOS!$A:$O,12,0),0),0)</f>
        <v>0</v>
      </c>
      <c r="X142" s="169">
        <f>IFERROR(IF(VLOOKUP($A142,SC4_JOINVILLE!$R:$X,7,FALSE)&gt;0,I142*VLOOKUP($A142,BASE_DADOS!$A:$O,12,0),0),0)</f>
        <v>0</v>
      </c>
      <c r="Y142" s="169">
        <f>IFERROR(IF(VLOOKUP($A142,SC4_JOINVILLE!$R:$X,7,FALSE)&gt;0,J142*VLOOKUP($A142,BASE_DADOS!$A:$O,12,0),0),0)</f>
        <v>0</v>
      </c>
      <c r="Z142" s="169">
        <f>IFERROR(IF(VLOOKUP($A142,SC4_JOINVILLE!$R:$X,7,FALSE)&gt;0,K142*VLOOKUP($A142,BASE_DADOS!$A:$O,12,0),0),0)</f>
        <v>0</v>
      </c>
      <c r="AA142" s="169">
        <f>IFERROR(IF(VLOOKUP($A142,SC4_JOINVILLE!$R:$X,7,FALSE)&gt;0,L142*VLOOKUP($A142,BASE_DADOS!$A:$O,12,0),0),0)</f>
        <v>0</v>
      </c>
      <c r="AB142" s="169">
        <f>IFERROR(IF(VLOOKUP($A142,SC4_JOINVILLE!$R:$X,7,FALSE)&gt;0,M142*VLOOKUP($A142,BASE_DADOS!$A:$O,12,0),0),0)</f>
        <v>0</v>
      </c>
      <c r="AC142" s="169">
        <f>IFERROR(IF(VLOOKUP($A142,SC4_JOINVILLE!$R:$X,7,FALSE)&gt;0,N142*VLOOKUP($A142,BASE_DADOS!$A:$O,12,0),0),0)</f>
        <v>0</v>
      </c>
      <c r="AD142" s="169">
        <f>IFERROR(IF(VLOOKUP($A142,SC4_JOINVILLE!$R:$X,7,FALSE)&gt;0,O142*VLOOKUP($A142,BASE_DADOS!$A:$O,12,0),0),0)</f>
        <v>0</v>
      </c>
      <c r="AE142" s="169">
        <f>IFERROR(IF(VLOOKUP($A142,SC4_JOINVILLE!$R:$X,7,FALSE)&gt;0,P142*VLOOKUP($A142,BASE_DADOS!$A:$O,12,0),0),0)</f>
        <v>0</v>
      </c>
      <c r="AF142" s="169">
        <f>IFERROR(IF(VLOOKUP($A142,SC4_JOINVILLE!$R:$X,7,FALSE)&gt;0,Q142*VLOOKUP($A142,BASE_DADOS!$A:$O,12,0),0),0)</f>
        <v>0</v>
      </c>
    </row>
    <row r="143" spans="1:32" ht="15.75" customHeight="1">
      <c r="A143" s="165" t="str">
        <f t="shared" si="3"/>
        <v>SC4_JOINVILLEFALA BRASIL - EDIÇÃO DE SÁBADO</v>
      </c>
      <c r="B143" s="3" t="s">
        <v>116</v>
      </c>
      <c r="C143" s="121" t="s">
        <v>80</v>
      </c>
      <c r="D143" s="117">
        <v>0.52631578947368418</v>
      </c>
      <c r="E143" s="117">
        <v>0.47368421052631576</v>
      </c>
      <c r="F143" s="117">
        <v>4.9535603715170282E-2</v>
      </c>
      <c r="G143" s="117">
        <v>0.13931888544891641</v>
      </c>
      <c r="H143" s="117">
        <v>0.18575851393188855</v>
      </c>
      <c r="I143" s="117">
        <v>0.20743034055727555</v>
      </c>
      <c r="J143" s="117">
        <v>0.17956656346749225</v>
      </c>
      <c r="K143" s="117">
        <v>0.23839009287925697</v>
      </c>
      <c r="L143" s="117">
        <v>0.23839009287925697</v>
      </c>
      <c r="M143" s="117">
        <v>0.45201238390092879</v>
      </c>
      <c r="N143" s="117">
        <v>0.30959752321981426</v>
      </c>
      <c r="O143" s="117">
        <v>0.36249999999999999</v>
      </c>
      <c r="P143" s="117">
        <v>0.45416666666666666</v>
      </c>
      <c r="Q143" s="117">
        <v>0.18333333333333332</v>
      </c>
      <c r="R143" s="3"/>
      <c r="S143" s="169">
        <f>IFERROR(IF(VLOOKUP($A143,SC4_JOINVILLE!$R:$X,7,FALSE)&gt;0,D143*VLOOKUP($A143,BASE_DADOS!$A:$O,12,0),0),0)</f>
        <v>0</v>
      </c>
      <c r="T143" s="169">
        <f>IFERROR(IF(VLOOKUP($A143,SC4_JOINVILLE!$R:$X,7,FALSE)&gt;0,E143*VLOOKUP($A143,BASE_DADOS!$A:$O,12,0),0),0)</f>
        <v>0</v>
      </c>
      <c r="U143" s="169">
        <f>IFERROR(IF(VLOOKUP($A143,SC4_JOINVILLE!$R:$X,7,FALSE)&gt;0,F143*VLOOKUP($A143,BASE_DADOS!$A:$O,12,0),0),0)</f>
        <v>0</v>
      </c>
      <c r="V143" s="169">
        <f>IFERROR(IF(VLOOKUP($A143,SC4_JOINVILLE!$R:$X,7,FALSE)&gt;0,G143*VLOOKUP($A143,BASE_DADOS!$A:$O,12,0),0),0)</f>
        <v>0</v>
      </c>
      <c r="W143" s="169">
        <f>IFERROR(IF(VLOOKUP($A143,SC4_JOINVILLE!$R:$X,7,FALSE)&gt;0,H143*VLOOKUP($A143,BASE_DADOS!$A:$O,12,0),0),0)</f>
        <v>0</v>
      </c>
      <c r="X143" s="169">
        <f>IFERROR(IF(VLOOKUP($A143,SC4_JOINVILLE!$R:$X,7,FALSE)&gt;0,I143*VLOOKUP($A143,BASE_DADOS!$A:$O,12,0),0),0)</f>
        <v>0</v>
      </c>
      <c r="Y143" s="169">
        <f>IFERROR(IF(VLOOKUP($A143,SC4_JOINVILLE!$R:$X,7,FALSE)&gt;0,J143*VLOOKUP($A143,BASE_DADOS!$A:$O,12,0),0),0)</f>
        <v>0</v>
      </c>
      <c r="Z143" s="169">
        <f>IFERROR(IF(VLOOKUP($A143,SC4_JOINVILLE!$R:$X,7,FALSE)&gt;0,K143*VLOOKUP($A143,BASE_DADOS!$A:$O,12,0),0),0)</f>
        <v>0</v>
      </c>
      <c r="AA143" s="169">
        <f>IFERROR(IF(VLOOKUP($A143,SC4_JOINVILLE!$R:$X,7,FALSE)&gt;0,L143*VLOOKUP($A143,BASE_DADOS!$A:$O,12,0),0),0)</f>
        <v>0</v>
      </c>
      <c r="AB143" s="169">
        <f>IFERROR(IF(VLOOKUP($A143,SC4_JOINVILLE!$R:$X,7,FALSE)&gt;0,M143*VLOOKUP($A143,BASE_DADOS!$A:$O,12,0),0),0)</f>
        <v>0</v>
      </c>
      <c r="AC143" s="169">
        <f>IFERROR(IF(VLOOKUP($A143,SC4_JOINVILLE!$R:$X,7,FALSE)&gt;0,N143*VLOOKUP($A143,BASE_DADOS!$A:$O,12,0),0),0)</f>
        <v>0</v>
      </c>
      <c r="AD143" s="169">
        <f>IFERROR(IF(VLOOKUP($A143,SC4_JOINVILLE!$R:$X,7,FALSE)&gt;0,O143*VLOOKUP($A143,BASE_DADOS!$A:$O,12,0),0),0)</f>
        <v>0</v>
      </c>
      <c r="AE143" s="169">
        <f>IFERROR(IF(VLOOKUP($A143,SC4_JOINVILLE!$R:$X,7,FALSE)&gt;0,P143*VLOOKUP($A143,BASE_DADOS!$A:$O,12,0),0),0)</f>
        <v>0</v>
      </c>
      <c r="AF143" s="169">
        <f>IFERROR(IF(VLOOKUP($A143,SC4_JOINVILLE!$R:$X,7,FALSE)&gt;0,Q143*VLOOKUP($A143,BASE_DADOS!$A:$O,12,0),0),0)</f>
        <v>0</v>
      </c>
    </row>
    <row r="144" spans="1:32" ht="15.75" customHeight="1">
      <c r="A144" s="165" t="str">
        <f t="shared" si="3"/>
        <v>SC4_JOINVILLEBALANÇO GERAL SC - ED SÁBADO - ESTADUAL (1)</v>
      </c>
      <c r="B144" s="3" t="s">
        <v>116</v>
      </c>
      <c r="C144" s="121" t="s">
        <v>82</v>
      </c>
      <c r="D144" s="117">
        <v>0.52631578947368418</v>
      </c>
      <c r="E144" s="117">
        <v>0.47368421052631576</v>
      </c>
      <c r="F144" s="117">
        <v>4.9535603715170282E-2</v>
      </c>
      <c r="G144" s="117">
        <v>0.13931888544891641</v>
      </c>
      <c r="H144" s="117">
        <v>0.18575851393188855</v>
      </c>
      <c r="I144" s="117">
        <v>0.20743034055727555</v>
      </c>
      <c r="J144" s="117">
        <v>0.17956656346749225</v>
      </c>
      <c r="K144" s="117">
        <v>0.23839009287925697</v>
      </c>
      <c r="L144" s="117">
        <v>0.23839009287925697</v>
      </c>
      <c r="M144" s="117">
        <v>0.45201238390092879</v>
      </c>
      <c r="N144" s="117">
        <v>0.30959752321981426</v>
      </c>
      <c r="O144" s="117">
        <v>0.36249999999999999</v>
      </c>
      <c r="P144" s="117">
        <v>0.45416666666666666</v>
      </c>
      <c r="Q144" s="117">
        <v>0.18333333333333332</v>
      </c>
      <c r="R144" s="3"/>
      <c r="S144" s="169">
        <f>IFERROR(IF(VLOOKUP($A144,SC4_JOINVILLE!$R:$X,7,FALSE)&gt;0,D144*VLOOKUP($A144,BASE_DADOS!$A:$O,12,0),0),0)</f>
        <v>0</v>
      </c>
      <c r="T144" s="169">
        <f>IFERROR(IF(VLOOKUP($A144,SC4_JOINVILLE!$R:$X,7,FALSE)&gt;0,E144*VLOOKUP($A144,BASE_DADOS!$A:$O,12,0),0),0)</f>
        <v>0</v>
      </c>
      <c r="U144" s="169">
        <f>IFERROR(IF(VLOOKUP($A144,SC4_JOINVILLE!$R:$X,7,FALSE)&gt;0,F144*VLOOKUP($A144,BASE_DADOS!$A:$O,12,0),0),0)</f>
        <v>0</v>
      </c>
      <c r="V144" s="169">
        <f>IFERROR(IF(VLOOKUP($A144,SC4_JOINVILLE!$R:$X,7,FALSE)&gt;0,G144*VLOOKUP($A144,BASE_DADOS!$A:$O,12,0),0),0)</f>
        <v>0</v>
      </c>
      <c r="W144" s="169">
        <f>IFERROR(IF(VLOOKUP($A144,SC4_JOINVILLE!$R:$X,7,FALSE)&gt;0,H144*VLOOKUP($A144,BASE_DADOS!$A:$O,12,0),0),0)</f>
        <v>0</v>
      </c>
      <c r="X144" s="169">
        <f>IFERROR(IF(VLOOKUP($A144,SC4_JOINVILLE!$R:$X,7,FALSE)&gt;0,I144*VLOOKUP($A144,BASE_DADOS!$A:$O,12,0),0),0)</f>
        <v>0</v>
      </c>
      <c r="Y144" s="169">
        <f>IFERROR(IF(VLOOKUP($A144,SC4_JOINVILLE!$R:$X,7,FALSE)&gt;0,J144*VLOOKUP($A144,BASE_DADOS!$A:$O,12,0),0),0)</f>
        <v>0</v>
      </c>
      <c r="Z144" s="169">
        <f>IFERROR(IF(VLOOKUP($A144,SC4_JOINVILLE!$R:$X,7,FALSE)&gt;0,K144*VLOOKUP($A144,BASE_DADOS!$A:$O,12,0),0),0)</f>
        <v>0</v>
      </c>
      <c r="AA144" s="169">
        <f>IFERROR(IF(VLOOKUP($A144,SC4_JOINVILLE!$R:$X,7,FALSE)&gt;0,L144*VLOOKUP($A144,BASE_DADOS!$A:$O,12,0),0),0)</f>
        <v>0</v>
      </c>
      <c r="AB144" s="169">
        <f>IFERROR(IF(VLOOKUP($A144,SC4_JOINVILLE!$R:$X,7,FALSE)&gt;0,M144*VLOOKUP($A144,BASE_DADOS!$A:$O,12,0),0),0)</f>
        <v>0</v>
      </c>
      <c r="AC144" s="169">
        <f>IFERROR(IF(VLOOKUP($A144,SC4_JOINVILLE!$R:$X,7,FALSE)&gt;0,N144*VLOOKUP($A144,BASE_DADOS!$A:$O,12,0),0),0)</f>
        <v>0</v>
      </c>
      <c r="AD144" s="169">
        <f>IFERROR(IF(VLOOKUP($A144,SC4_JOINVILLE!$R:$X,7,FALSE)&gt;0,O144*VLOOKUP($A144,BASE_DADOS!$A:$O,12,0),0),0)</f>
        <v>0</v>
      </c>
      <c r="AE144" s="169">
        <f>IFERROR(IF(VLOOKUP($A144,SC4_JOINVILLE!$R:$X,7,FALSE)&gt;0,P144*VLOOKUP($A144,BASE_DADOS!$A:$O,12,0),0),0)</f>
        <v>0</v>
      </c>
      <c r="AF144" s="169">
        <f>IFERROR(IF(VLOOKUP($A144,SC4_JOINVILLE!$R:$X,7,FALSE)&gt;0,Q144*VLOOKUP($A144,BASE_DADOS!$A:$O,12,0),0),0)</f>
        <v>0</v>
      </c>
    </row>
    <row r="145" spans="1:32" ht="15.75" customHeight="1">
      <c r="A145" s="165" t="str">
        <f t="shared" si="3"/>
        <v>SC4_JOINVILLECLUBE DA BOLA</v>
      </c>
      <c r="B145" s="3" t="s">
        <v>116</v>
      </c>
      <c r="C145" s="121" t="s">
        <v>84</v>
      </c>
      <c r="D145" s="117">
        <v>0.52631578947368418</v>
      </c>
      <c r="E145" s="117">
        <v>0.47368421052631576</v>
      </c>
      <c r="F145" s="117">
        <v>4.9535603715170282E-2</v>
      </c>
      <c r="G145" s="117">
        <v>0.13931888544891641</v>
      </c>
      <c r="H145" s="117">
        <v>0.18575851393188855</v>
      </c>
      <c r="I145" s="117">
        <v>0.20743034055727555</v>
      </c>
      <c r="J145" s="117">
        <v>0.17956656346749225</v>
      </c>
      <c r="K145" s="117">
        <v>0.23839009287925697</v>
      </c>
      <c r="L145" s="117">
        <v>0.23839009287925697</v>
      </c>
      <c r="M145" s="117">
        <v>0.45201238390092879</v>
      </c>
      <c r="N145" s="117">
        <v>0.30959752321981426</v>
      </c>
      <c r="O145" s="117">
        <v>0.36249999999999999</v>
      </c>
      <c r="P145" s="117">
        <v>0.45416666666666666</v>
      </c>
      <c r="Q145" s="117">
        <v>0.18333333333333332</v>
      </c>
      <c r="R145" s="3"/>
      <c r="S145" s="169">
        <f>IFERROR(IF(VLOOKUP($A145,SC4_JOINVILLE!$R:$X,7,FALSE)&gt;0,D145*VLOOKUP($A145,BASE_DADOS!$A:$O,12,0),0),0)</f>
        <v>0</v>
      </c>
      <c r="T145" s="169">
        <f>IFERROR(IF(VLOOKUP($A145,SC4_JOINVILLE!$R:$X,7,FALSE)&gt;0,E145*VLOOKUP($A145,BASE_DADOS!$A:$O,12,0),0),0)</f>
        <v>0</v>
      </c>
      <c r="U145" s="169">
        <f>IFERROR(IF(VLOOKUP($A145,SC4_JOINVILLE!$R:$X,7,FALSE)&gt;0,F145*VLOOKUP($A145,BASE_DADOS!$A:$O,12,0),0),0)</f>
        <v>0</v>
      </c>
      <c r="V145" s="169">
        <f>IFERROR(IF(VLOOKUP($A145,SC4_JOINVILLE!$R:$X,7,FALSE)&gt;0,G145*VLOOKUP($A145,BASE_DADOS!$A:$O,12,0),0),0)</f>
        <v>0</v>
      </c>
      <c r="W145" s="169">
        <f>IFERROR(IF(VLOOKUP($A145,SC4_JOINVILLE!$R:$X,7,FALSE)&gt;0,H145*VLOOKUP($A145,BASE_DADOS!$A:$O,12,0),0),0)</f>
        <v>0</v>
      </c>
      <c r="X145" s="169">
        <f>IFERROR(IF(VLOOKUP($A145,SC4_JOINVILLE!$R:$X,7,FALSE)&gt;0,I145*VLOOKUP($A145,BASE_DADOS!$A:$O,12,0),0),0)</f>
        <v>0</v>
      </c>
      <c r="Y145" s="169">
        <f>IFERROR(IF(VLOOKUP($A145,SC4_JOINVILLE!$R:$X,7,FALSE)&gt;0,J145*VLOOKUP($A145,BASE_DADOS!$A:$O,12,0),0),0)</f>
        <v>0</v>
      </c>
      <c r="Z145" s="169">
        <f>IFERROR(IF(VLOOKUP($A145,SC4_JOINVILLE!$R:$X,7,FALSE)&gt;0,K145*VLOOKUP($A145,BASE_DADOS!$A:$O,12,0),0),0)</f>
        <v>0</v>
      </c>
      <c r="AA145" s="169">
        <f>IFERROR(IF(VLOOKUP($A145,SC4_JOINVILLE!$R:$X,7,FALSE)&gt;0,L145*VLOOKUP($A145,BASE_DADOS!$A:$O,12,0),0),0)</f>
        <v>0</v>
      </c>
      <c r="AB145" s="169">
        <f>IFERROR(IF(VLOOKUP($A145,SC4_JOINVILLE!$R:$X,7,FALSE)&gt;0,M145*VLOOKUP($A145,BASE_DADOS!$A:$O,12,0),0),0)</f>
        <v>0</v>
      </c>
      <c r="AC145" s="169">
        <f>IFERROR(IF(VLOOKUP($A145,SC4_JOINVILLE!$R:$X,7,FALSE)&gt;0,N145*VLOOKUP($A145,BASE_DADOS!$A:$O,12,0),0),0)</f>
        <v>0</v>
      </c>
      <c r="AD145" s="169">
        <f>IFERROR(IF(VLOOKUP($A145,SC4_JOINVILLE!$R:$X,7,FALSE)&gt;0,O145*VLOOKUP($A145,BASE_DADOS!$A:$O,12,0),0),0)</f>
        <v>0</v>
      </c>
      <c r="AE145" s="169">
        <f>IFERROR(IF(VLOOKUP($A145,SC4_JOINVILLE!$R:$X,7,FALSE)&gt;0,P145*VLOOKUP($A145,BASE_DADOS!$A:$O,12,0),0),0)</f>
        <v>0</v>
      </c>
      <c r="AF145" s="169">
        <f>IFERROR(IF(VLOOKUP($A145,SC4_JOINVILLE!$R:$X,7,FALSE)&gt;0,Q145*VLOOKUP($A145,BASE_DADOS!$A:$O,12,0),0),0)</f>
        <v>0</v>
      </c>
    </row>
    <row r="146" spans="1:32" ht="15.75" customHeight="1">
      <c r="A146" s="165" t="str">
        <f t="shared" si="3"/>
        <v>SC4_JOINVILLECINE AVENTURA</v>
      </c>
      <c r="B146" s="3" t="s">
        <v>116</v>
      </c>
      <c r="C146" s="121" t="s">
        <v>86</v>
      </c>
      <c r="D146" s="117">
        <v>0.52631578947368418</v>
      </c>
      <c r="E146" s="117">
        <v>0.47368421052631576</v>
      </c>
      <c r="F146" s="117">
        <v>4.9535603715170282E-2</v>
      </c>
      <c r="G146" s="117">
        <v>0.13931888544891641</v>
      </c>
      <c r="H146" s="117">
        <v>0.18575851393188855</v>
      </c>
      <c r="I146" s="117">
        <v>0.20743034055727555</v>
      </c>
      <c r="J146" s="117">
        <v>0.17956656346749225</v>
      </c>
      <c r="K146" s="117">
        <v>0.23839009287925697</v>
      </c>
      <c r="L146" s="117">
        <v>0.23839009287925697</v>
      </c>
      <c r="M146" s="117">
        <v>0.45201238390092879</v>
      </c>
      <c r="N146" s="117">
        <v>0.30959752321981426</v>
      </c>
      <c r="O146" s="117">
        <v>0.36249999999999999</v>
      </c>
      <c r="P146" s="117">
        <v>0.45416666666666666</v>
      </c>
      <c r="Q146" s="117">
        <v>0.18333333333333332</v>
      </c>
      <c r="R146" s="3"/>
      <c r="S146" s="169">
        <f>IFERROR(IF(VLOOKUP($A146,SC4_JOINVILLE!$R:$X,7,FALSE)&gt;0,D146*VLOOKUP($A146,BASE_DADOS!$A:$O,12,0),0),0)</f>
        <v>0</v>
      </c>
      <c r="T146" s="169">
        <f>IFERROR(IF(VLOOKUP($A146,SC4_JOINVILLE!$R:$X,7,FALSE)&gt;0,E146*VLOOKUP($A146,BASE_DADOS!$A:$O,12,0),0),0)</f>
        <v>0</v>
      </c>
      <c r="U146" s="169">
        <f>IFERROR(IF(VLOOKUP($A146,SC4_JOINVILLE!$R:$X,7,FALSE)&gt;0,F146*VLOOKUP($A146,BASE_DADOS!$A:$O,12,0),0),0)</f>
        <v>0</v>
      </c>
      <c r="V146" s="169">
        <f>IFERROR(IF(VLOOKUP($A146,SC4_JOINVILLE!$R:$X,7,FALSE)&gt;0,G146*VLOOKUP($A146,BASE_DADOS!$A:$O,12,0),0),0)</f>
        <v>0</v>
      </c>
      <c r="W146" s="169">
        <f>IFERROR(IF(VLOOKUP($A146,SC4_JOINVILLE!$R:$X,7,FALSE)&gt;0,H146*VLOOKUP($A146,BASE_DADOS!$A:$O,12,0),0),0)</f>
        <v>0</v>
      </c>
      <c r="X146" s="169">
        <f>IFERROR(IF(VLOOKUP($A146,SC4_JOINVILLE!$R:$X,7,FALSE)&gt;0,I146*VLOOKUP($A146,BASE_DADOS!$A:$O,12,0),0),0)</f>
        <v>0</v>
      </c>
      <c r="Y146" s="169">
        <f>IFERROR(IF(VLOOKUP($A146,SC4_JOINVILLE!$R:$X,7,FALSE)&gt;0,J146*VLOOKUP($A146,BASE_DADOS!$A:$O,12,0),0),0)</f>
        <v>0</v>
      </c>
      <c r="Z146" s="169">
        <f>IFERROR(IF(VLOOKUP($A146,SC4_JOINVILLE!$R:$X,7,FALSE)&gt;0,K146*VLOOKUP($A146,BASE_DADOS!$A:$O,12,0),0),0)</f>
        <v>0</v>
      </c>
      <c r="AA146" s="169">
        <f>IFERROR(IF(VLOOKUP($A146,SC4_JOINVILLE!$R:$X,7,FALSE)&gt;0,L146*VLOOKUP($A146,BASE_DADOS!$A:$O,12,0),0),0)</f>
        <v>0</v>
      </c>
      <c r="AB146" s="169">
        <f>IFERROR(IF(VLOOKUP($A146,SC4_JOINVILLE!$R:$X,7,FALSE)&gt;0,M146*VLOOKUP($A146,BASE_DADOS!$A:$O,12,0),0),0)</f>
        <v>0</v>
      </c>
      <c r="AC146" s="169">
        <f>IFERROR(IF(VLOOKUP($A146,SC4_JOINVILLE!$R:$X,7,FALSE)&gt;0,N146*VLOOKUP($A146,BASE_DADOS!$A:$O,12,0),0),0)</f>
        <v>0</v>
      </c>
      <c r="AD146" s="169">
        <f>IFERROR(IF(VLOOKUP($A146,SC4_JOINVILLE!$R:$X,7,FALSE)&gt;0,O146*VLOOKUP($A146,BASE_DADOS!$A:$O,12,0),0),0)</f>
        <v>0</v>
      </c>
      <c r="AE146" s="169">
        <f>IFERROR(IF(VLOOKUP($A146,SC4_JOINVILLE!$R:$X,7,FALSE)&gt;0,P146*VLOOKUP($A146,BASE_DADOS!$A:$O,12,0),0),0)</f>
        <v>0</v>
      </c>
      <c r="AF146" s="169">
        <f>IFERROR(IF(VLOOKUP($A146,SC4_JOINVILLE!$R:$X,7,FALSE)&gt;0,Q146*VLOOKUP($A146,BASE_DADOS!$A:$O,12,0),0),0)</f>
        <v>0</v>
      </c>
    </row>
    <row r="147" spans="1:32" ht="15.75" customHeight="1">
      <c r="A147" s="165" t="str">
        <f t="shared" si="3"/>
        <v>SC4_JOINVILLECIDADE ALERTA - EDIÇÃO DE SÁBADO 1</v>
      </c>
      <c r="B147" s="3" t="s">
        <v>116</v>
      </c>
      <c r="C147" s="121" t="s">
        <v>88</v>
      </c>
      <c r="D147" s="117">
        <v>0.52631578947368418</v>
      </c>
      <c r="E147" s="117">
        <v>0.47368421052631576</v>
      </c>
      <c r="F147" s="117">
        <v>4.9535603715170282E-2</v>
      </c>
      <c r="G147" s="117">
        <v>0.13931888544891641</v>
      </c>
      <c r="H147" s="117">
        <v>0.18575851393188855</v>
      </c>
      <c r="I147" s="117">
        <v>0.20743034055727555</v>
      </c>
      <c r="J147" s="117">
        <v>0.17956656346749225</v>
      </c>
      <c r="K147" s="117">
        <v>0.23839009287925697</v>
      </c>
      <c r="L147" s="117">
        <v>0.23839009287925697</v>
      </c>
      <c r="M147" s="117">
        <v>0.45201238390092879</v>
      </c>
      <c r="N147" s="117">
        <v>0.30959752321981426</v>
      </c>
      <c r="O147" s="117">
        <v>0.36249999999999999</v>
      </c>
      <c r="P147" s="117">
        <v>0.45416666666666666</v>
      </c>
      <c r="Q147" s="117">
        <v>0.18333333333333332</v>
      </c>
      <c r="R147" s="3"/>
      <c r="S147" s="169">
        <f>IFERROR(IF(VLOOKUP($A147,SC4_JOINVILLE!$R:$X,7,FALSE)&gt;0,D147*VLOOKUP($A147,BASE_DADOS!$A:$O,12,0),0),0)</f>
        <v>0</v>
      </c>
      <c r="T147" s="169">
        <f>IFERROR(IF(VLOOKUP($A147,SC4_JOINVILLE!$R:$X,7,FALSE)&gt;0,E147*VLOOKUP($A147,BASE_DADOS!$A:$O,12,0),0),0)</f>
        <v>0</v>
      </c>
      <c r="U147" s="169">
        <f>IFERROR(IF(VLOOKUP($A147,SC4_JOINVILLE!$R:$X,7,FALSE)&gt;0,F147*VLOOKUP($A147,BASE_DADOS!$A:$O,12,0),0),0)</f>
        <v>0</v>
      </c>
      <c r="V147" s="169">
        <f>IFERROR(IF(VLOOKUP($A147,SC4_JOINVILLE!$R:$X,7,FALSE)&gt;0,G147*VLOOKUP($A147,BASE_DADOS!$A:$O,12,0),0),0)</f>
        <v>0</v>
      </c>
      <c r="W147" s="169">
        <f>IFERROR(IF(VLOOKUP($A147,SC4_JOINVILLE!$R:$X,7,FALSE)&gt;0,H147*VLOOKUP($A147,BASE_DADOS!$A:$O,12,0),0),0)</f>
        <v>0</v>
      </c>
      <c r="X147" s="169">
        <f>IFERROR(IF(VLOOKUP($A147,SC4_JOINVILLE!$R:$X,7,FALSE)&gt;0,I147*VLOOKUP($A147,BASE_DADOS!$A:$O,12,0),0),0)</f>
        <v>0</v>
      </c>
      <c r="Y147" s="169">
        <f>IFERROR(IF(VLOOKUP($A147,SC4_JOINVILLE!$R:$X,7,FALSE)&gt;0,J147*VLOOKUP($A147,BASE_DADOS!$A:$O,12,0),0),0)</f>
        <v>0</v>
      </c>
      <c r="Z147" s="169">
        <f>IFERROR(IF(VLOOKUP($A147,SC4_JOINVILLE!$R:$X,7,FALSE)&gt;0,K147*VLOOKUP($A147,BASE_DADOS!$A:$O,12,0),0),0)</f>
        <v>0</v>
      </c>
      <c r="AA147" s="169">
        <f>IFERROR(IF(VLOOKUP($A147,SC4_JOINVILLE!$R:$X,7,FALSE)&gt;0,L147*VLOOKUP($A147,BASE_DADOS!$A:$O,12,0),0),0)</f>
        <v>0</v>
      </c>
      <c r="AB147" s="169">
        <f>IFERROR(IF(VLOOKUP($A147,SC4_JOINVILLE!$R:$X,7,FALSE)&gt;0,M147*VLOOKUP($A147,BASE_DADOS!$A:$O,12,0),0),0)</f>
        <v>0</v>
      </c>
      <c r="AC147" s="169">
        <f>IFERROR(IF(VLOOKUP($A147,SC4_JOINVILLE!$R:$X,7,FALSE)&gt;0,N147*VLOOKUP($A147,BASE_DADOS!$A:$O,12,0),0),0)</f>
        <v>0</v>
      </c>
      <c r="AD147" s="169">
        <f>IFERROR(IF(VLOOKUP($A147,SC4_JOINVILLE!$R:$X,7,FALSE)&gt;0,O147*VLOOKUP($A147,BASE_DADOS!$A:$O,12,0),0),0)</f>
        <v>0</v>
      </c>
      <c r="AE147" s="169">
        <f>IFERROR(IF(VLOOKUP($A147,SC4_JOINVILLE!$R:$X,7,FALSE)&gt;0,P147*VLOOKUP($A147,BASE_DADOS!$A:$O,12,0),0),0)</f>
        <v>0</v>
      </c>
      <c r="AF147" s="169">
        <f>IFERROR(IF(VLOOKUP($A147,SC4_JOINVILLE!$R:$X,7,FALSE)&gt;0,Q147*VLOOKUP($A147,BASE_DADOS!$A:$O,12,0),0),0)</f>
        <v>0</v>
      </c>
    </row>
    <row r="148" spans="1:32" ht="15.75" customHeight="1">
      <c r="A148" s="165" t="str">
        <f t="shared" si="3"/>
        <v>SC4_JOINVILLEJORNAL DA RECORD - EDIÇÃO DE SÁBADO</v>
      </c>
      <c r="B148" s="3" t="s">
        <v>116</v>
      </c>
      <c r="C148" s="121" t="s">
        <v>90</v>
      </c>
      <c r="D148" s="117">
        <v>0.52631578947368418</v>
      </c>
      <c r="E148" s="117">
        <v>0.47368421052631576</v>
      </c>
      <c r="F148" s="117">
        <v>4.9535603715170282E-2</v>
      </c>
      <c r="G148" s="117">
        <v>0.13931888544891641</v>
      </c>
      <c r="H148" s="117">
        <v>0.18575851393188855</v>
      </c>
      <c r="I148" s="117">
        <v>0.20743034055727555</v>
      </c>
      <c r="J148" s="117">
        <v>0.17956656346749225</v>
      </c>
      <c r="K148" s="117">
        <v>0.23839009287925697</v>
      </c>
      <c r="L148" s="117">
        <v>0.23839009287925697</v>
      </c>
      <c r="M148" s="117">
        <v>0.45201238390092879</v>
      </c>
      <c r="N148" s="117">
        <v>0.30959752321981426</v>
      </c>
      <c r="O148" s="117">
        <v>0.36249999999999999</v>
      </c>
      <c r="P148" s="117">
        <v>0.45416666666666666</v>
      </c>
      <c r="Q148" s="117">
        <v>0.18333333333333332</v>
      </c>
      <c r="R148" s="3"/>
      <c r="S148" s="169">
        <f>IFERROR(IF(VLOOKUP($A148,SC4_JOINVILLE!$R:$X,7,FALSE)&gt;0,D148*VLOOKUP($A148,BASE_DADOS!$A:$O,12,0),0),0)</f>
        <v>0</v>
      </c>
      <c r="T148" s="169">
        <f>IFERROR(IF(VLOOKUP($A148,SC4_JOINVILLE!$R:$X,7,FALSE)&gt;0,E148*VLOOKUP($A148,BASE_DADOS!$A:$O,12,0),0),0)</f>
        <v>0</v>
      </c>
      <c r="U148" s="169">
        <f>IFERROR(IF(VLOOKUP($A148,SC4_JOINVILLE!$R:$X,7,FALSE)&gt;0,F148*VLOOKUP($A148,BASE_DADOS!$A:$O,12,0),0),0)</f>
        <v>0</v>
      </c>
      <c r="V148" s="169">
        <f>IFERROR(IF(VLOOKUP($A148,SC4_JOINVILLE!$R:$X,7,FALSE)&gt;0,G148*VLOOKUP($A148,BASE_DADOS!$A:$O,12,0),0),0)</f>
        <v>0</v>
      </c>
      <c r="W148" s="169">
        <f>IFERROR(IF(VLOOKUP($A148,SC4_JOINVILLE!$R:$X,7,FALSE)&gt;0,H148*VLOOKUP($A148,BASE_DADOS!$A:$O,12,0),0),0)</f>
        <v>0</v>
      </c>
      <c r="X148" s="169">
        <f>IFERROR(IF(VLOOKUP($A148,SC4_JOINVILLE!$R:$X,7,FALSE)&gt;0,I148*VLOOKUP($A148,BASE_DADOS!$A:$O,12,0),0),0)</f>
        <v>0</v>
      </c>
      <c r="Y148" s="169">
        <f>IFERROR(IF(VLOOKUP($A148,SC4_JOINVILLE!$R:$X,7,FALSE)&gt;0,J148*VLOOKUP($A148,BASE_DADOS!$A:$O,12,0),0),0)</f>
        <v>0</v>
      </c>
      <c r="Z148" s="169">
        <f>IFERROR(IF(VLOOKUP($A148,SC4_JOINVILLE!$R:$X,7,FALSE)&gt;0,K148*VLOOKUP($A148,BASE_DADOS!$A:$O,12,0),0),0)</f>
        <v>0</v>
      </c>
      <c r="AA148" s="169">
        <f>IFERROR(IF(VLOOKUP($A148,SC4_JOINVILLE!$R:$X,7,FALSE)&gt;0,L148*VLOOKUP($A148,BASE_DADOS!$A:$O,12,0),0),0)</f>
        <v>0</v>
      </c>
      <c r="AB148" s="169">
        <f>IFERROR(IF(VLOOKUP($A148,SC4_JOINVILLE!$R:$X,7,FALSE)&gt;0,M148*VLOOKUP($A148,BASE_DADOS!$A:$O,12,0),0),0)</f>
        <v>0</v>
      </c>
      <c r="AC148" s="169">
        <f>IFERROR(IF(VLOOKUP($A148,SC4_JOINVILLE!$R:$X,7,FALSE)&gt;0,N148*VLOOKUP($A148,BASE_DADOS!$A:$O,12,0),0),0)</f>
        <v>0</v>
      </c>
      <c r="AD148" s="169">
        <f>IFERROR(IF(VLOOKUP($A148,SC4_JOINVILLE!$R:$X,7,FALSE)&gt;0,O148*VLOOKUP($A148,BASE_DADOS!$A:$O,12,0),0),0)</f>
        <v>0</v>
      </c>
      <c r="AE148" s="169">
        <f>IFERROR(IF(VLOOKUP($A148,SC4_JOINVILLE!$R:$X,7,FALSE)&gt;0,P148*VLOOKUP($A148,BASE_DADOS!$A:$O,12,0),0),0)</f>
        <v>0</v>
      </c>
      <c r="AF148" s="169">
        <f>IFERROR(IF(VLOOKUP($A148,SC4_JOINVILLE!$R:$X,7,FALSE)&gt;0,Q148*VLOOKUP($A148,BASE_DADOS!$A:$O,12,0),0),0)</f>
        <v>0</v>
      </c>
    </row>
    <row r="149" spans="1:32" ht="15.75" customHeight="1">
      <c r="A149" s="165" t="str">
        <f t="shared" si="3"/>
        <v xml:space="preserve">SC4_JOINVILLENOVELA 3 - MELHORES MOMENTOS </v>
      </c>
      <c r="B149" s="3" t="s">
        <v>116</v>
      </c>
      <c r="C149" s="121" t="s">
        <v>91</v>
      </c>
      <c r="D149" s="117">
        <v>0.52631578947368418</v>
      </c>
      <c r="E149" s="117">
        <v>0.47368421052631576</v>
      </c>
      <c r="F149" s="117">
        <v>4.9535603715170282E-2</v>
      </c>
      <c r="G149" s="117">
        <v>0.13931888544891641</v>
      </c>
      <c r="H149" s="117">
        <v>0.18575851393188855</v>
      </c>
      <c r="I149" s="117">
        <v>0.20743034055727555</v>
      </c>
      <c r="J149" s="117">
        <v>0.17956656346749225</v>
      </c>
      <c r="K149" s="117">
        <v>0.23839009287925697</v>
      </c>
      <c r="L149" s="117">
        <v>0.23839009287925697</v>
      </c>
      <c r="M149" s="117">
        <v>0.45201238390092879</v>
      </c>
      <c r="N149" s="117">
        <v>0.30959752321981426</v>
      </c>
      <c r="O149" s="117">
        <v>0.36249999999999999</v>
      </c>
      <c r="P149" s="117">
        <v>0.45416666666666666</v>
      </c>
      <c r="Q149" s="117">
        <v>0.18333333333333332</v>
      </c>
      <c r="R149" s="3"/>
      <c r="S149" s="169">
        <f>IFERROR(IF(VLOOKUP($A149,SC4_JOINVILLE!$R:$X,7,FALSE)&gt;0,D149*VLOOKUP($A149,BASE_DADOS!$A:$O,12,0),0),0)</f>
        <v>0</v>
      </c>
      <c r="T149" s="169">
        <f>IFERROR(IF(VLOOKUP($A149,SC4_JOINVILLE!$R:$X,7,FALSE)&gt;0,E149*VLOOKUP($A149,BASE_DADOS!$A:$O,12,0),0),0)</f>
        <v>0</v>
      </c>
      <c r="U149" s="169">
        <f>IFERROR(IF(VLOOKUP($A149,SC4_JOINVILLE!$R:$X,7,FALSE)&gt;0,F149*VLOOKUP($A149,BASE_DADOS!$A:$O,12,0),0),0)</f>
        <v>0</v>
      </c>
      <c r="V149" s="169">
        <f>IFERROR(IF(VLOOKUP($A149,SC4_JOINVILLE!$R:$X,7,FALSE)&gt;0,G149*VLOOKUP($A149,BASE_DADOS!$A:$O,12,0),0),0)</f>
        <v>0</v>
      </c>
      <c r="W149" s="169">
        <f>IFERROR(IF(VLOOKUP($A149,SC4_JOINVILLE!$R:$X,7,FALSE)&gt;0,H149*VLOOKUP($A149,BASE_DADOS!$A:$O,12,0),0),0)</f>
        <v>0</v>
      </c>
      <c r="X149" s="169">
        <f>IFERROR(IF(VLOOKUP($A149,SC4_JOINVILLE!$R:$X,7,FALSE)&gt;0,I149*VLOOKUP($A149,BASE_DADOS!$A:$O,12,0),0),0)</f>
        <v>0</v>
      </c>
      <c r="Y149" s="169">
        <f>IFERROR(IF(VLOOKUP($A149,SC4_JOINVILLE!$R:$X,7,FALSE)&gt;0,J149*VLOOKUP($A149,BASE_DADOS!$A:$O,12,0),0),0)</f>
        <v>0</v>
      </c>
      <c r="Z149" s="169">
        <f>IFERROR(IF(VLOOKUP($A149,SC4_JOINVILLE!$R:$X,7,FALSE)&gt;0,K149*VLOOKUP($A149,BASE_DADOS!$A:$O,12,0),0),0)</f>
        <v>0</v>
      </c>
      <c r="AA149" s="169">
        <f>IFERROR(IF(VLOOKUP($A149,SC4_JOINVILLE!$R:$X,7,FALSE)&gt;0,L149*VLOOKUP($A149,BASE_DADOS!$A:$O,12,0),0),0)</f>
        <v>0</v>
      </c>
      <c r="AB149" s="169">
        <f>IFERROR(IF(VLOOKUP($A149,SC4_JOINVILLE!$R:$X,7,FALSE)&gt;0,M149*VLOOKUP($A149,BASE_DADOS!$A:$O,12,0),0),0)</f>
        <v>0</v>
      </c>
      <c r="AC149" s="169">
        <f>IFERROR(IF(VLOOKUP($A149,SC4_JOINVILLE!$R:$X,7,FALSE)&gt;0,N149*VLOOKUP($A149,BASE_DADOS!$A:$O,12,0),0),0)</f>
        <v>0</v>
      </c>
      <c r="AD149" s="169">
        <f>IFERROR(IF(VLOOKUP($A149,SC4_JOINVILLE!$R:$X,7,FALSE)&gt;0,O149*VLOOKUP($A149,BASE_DADOS!$A:$O,12,0),0),0)</f>
        <v>0</v>
      </c>
      <c r="AE149" s="169">
        <f>IFERROR(IF(VLOOKUP($A149,SC4_JOINVILLE!$R:$X,7,FALSE)&gt;0,P149*VLOOKUP($A149,BASE_DADOS!$A:$O,12,0),0),0)</f>
        <v>0</v>
      </c>
      <c r="AF149" s="169">
        <f>IFERROR(IF(VLOOKUP($A149,SC4_JOINVILLE!$R:$X,7,FALSE)&gt;0,Q149*VLOOKUP($A149,BASE_DADOS!$A:$O,12,0),0),0)</f>
        <v>0</v>
      </c>
    </row>
    <row r="150" spans="1:32" ht="15.75" customHeight="1">
      <c r="A150" s="165" t="str">
        <f t="shared" si="3"/>
        <v xml:space="preserve">SC4_JOINVILLESUPER TELA </v>
      </c>
      <c r="B150" s="3" t="s">
        <v>116</v>
      </c>
      <c r="C150" s="121" t="s">
        <v>92</v>
      </c>
      <c r="D150" s="117">
        <v>0.52631578947368418</v>
      </c>
      <c r="E150" s="117">
        <v>0.47368421052631576</v>
      </c>
      <c r="F150" s="117">
        <v>4.9535603715170282E-2</v>
      </c>
      <c r="G150" s="117">
        <v>0.13931888544891641</v>
      </c>
      <c r="H150" s="117">
        <v>0.18575851393188855</v>
      </c>
      <c r="I150" s="117">
        <v>0.20743034055727555</v>
      </c>
      <c r="J150" s="117">
        <v>0.17956656346749225</v>
      </c>
      <c r="K150" s="117">
        <v>0.23839009287925697</v>
      </c>
      <c r="L150" s="117">
        <v>0.23839009287925697</v>
      </c>
      <c r="M150" s="117">
        <v>0.45201238390092879</v>
      </c>
      <c r="N150" s="117">
        <v>0.30959752321981426</v>
      </c>
      <c r="O150" s="117">
        <v>0.36249999999999999</v>
      </c>
      <c r="P150" s="117">
        <v>0.45416666666666666</v>
      </c>
      <c r="Q150" s="117">
        <v>0.18333333333333332</v>
      </c>
      <c r="R150" s="3"/>
      <c r="S150" s="169">
        <f>IFERROR(IF(VLOOKUP($A150,SC4_JOINVILLE!$R:$X,7,FALSE)&gt;0,D150*VLOOKUP($A150,BASE_DADOS!$A:$O,12,0),0),0)</f>
        <v>0</v>
      </c>
      <c r="T150" s="169">
        <f>IFERROR(IF(VLOOKUP($A150,SC4_JOINVILLE!$R:$X,7,FALSE)&gt;0,E150*VLOOKUP($A150,BASE_DADOS!$A:$O,12,0),0),0)</f>
        <v>0</v>
      </c>
      <c r="U150" s="169">
        <f>IFERROR(IF(VLOOKUP($A150,SC4_JOINVILLE!$R:$X,7,FALSE)&gt;0,F150*VLOOKUP($A150,BASE_DADOS!$A:$O,12,0),0),0)</f>
        <v>0</v>
      </c>
      <c r="V150" s="169">
        <f>IFERROR(IF(VLOOKUP($A150,SC4_JOINVILLE!$R:$X,7,FALSE)&gt;0,G150*VLOOKUP($A150,BASE_DADOS!$A:$O,12,0),0),0)</f>
        <v>0</v>
      </c>
      <c r="W150" s="169">
        <f>IFERROR(IF(VLOOKUP($A150,SC4_JOINVILLE!$R:$X,7,FALSE)&gt;0,H150*VLOOKUP($A150,BASE_DADOS!$A:$O,12,0),0),0)</f>
        <v>0</v>
      </c>
      <c r="X150" s="169">
        <f>IFERROR(IF(VLOOKUP($A150,SC4_JOINVILLE!$R:$X,7,FALSE)&gt;0,I150*VLOOKUP($A150,BASE_DADOS!$A:$O,12,0),0),0)</f>
        <v>0</v>
      </c>
      <c r="Y150" s="169">
        <f>IFERROR(IF(VLOOKUP($A150,SC4_JOINVILLE!$R:$X,7,FALSE)&gt;0,J150*VLOOKUP($A150,BASE_DADOS!$A:$O,12,0),0),0)</f>
        <v>0</v>
      </c>
      <c r="Z150" s="169">
        <f>IFERROR(IF(VLOOKUP($A150,SC4_JOINVILLE!$R:$X,7,FALSE)&gt;0,K150*VLOOKUP($A150,BASE_DADOS!$A:$O,12,0),0),0)</f>
        <v>0</v>
      </c>
      <c r="AA150" s="169">
        <f>IFERROR(IF(VLOOKUP($A150,SC4_JOINVILLE!$R:$X,7,FALSE)&gt;0,L150*VLOOKUP($A150,BASE_DADOS!$A:$O,12,0),0),0)</f>
        <v>0</v>
      </c>
      <c r="AB150" s="169">
        <f>IFERROR(IF(VLOOKUP($A150,SC4_JOINVILLE!$R:$X,7,FALSE)&gt;0,M150*VLOOKUP($A150,BASE_DADOS!$A:$O,12,0),0),0)</f>
        <v>0</v>
      </c>
      <c r="AC150" s="169">
        <f>IFERROR(IF(VLOOKUP($A150,SC4_JOINVILLE!$R:$X,7,FALSE)&gt;0,N150*VLOOKUP($A150,BASE_DADOS!$A:$O,12,0),0),0)</f>
        <v>0</v>
      </c>
      <c r="AD150" s="169">
        <f>IFERROR(IF(VLOOKUP($A150,SC4_JOINVILLE!$R:$X,7,FALSE)&gt;0,O150*VLOOKUP($A150,BASE_DADOS!$A:$O,12,0),0),0)</f>
        <v>0</v>
      </c>
      <c r="AE150" s="169">
        <f>IFERROR(IF(VLOOKUP($A150,SC4_JOINVILLE!$R:$X,7,FALSE)&gt;0,P150*VLOOKUP($A150,BASE_DADOS!$A:$O,12,0),0),0)</f>
        <v>0</v>
      </c>
      <c r="AF150" s="169">
        <f>IFERROR(IF(VLOOKUP($A150,SC4_JOINVILLE!$R:$X,7,FALSE)&gt;0,Q150*VLOOKUP($A150,BASE_DADOS!$A:$O,12,0),0),0)</f>
        <v>0</v>
      </c>
    </row>
    <row r="151" spans="1:32" ht="15.75" customHeight="1">
      <c r="A151" s="165" t="str">
        <f t="shared" si="3"/>
        <v>SC4_JOINVILLESÉRIE DE SÁBADO</v>
      </c>
      <c r="B151" s="3" t="s">
        <v>116</v>
      </c>
      <c r="C151" s="166" t="s">
        <v>94</v>
      </c>
      <c r="D151" s="117">
        <v>0.52631578947368418</v>
      </c>
      <c r="E151" s="117">
        <v>0.47368421052631576</v>
      </c>
      <c r="F151" s="117">
        <v>4.9535603715170282E-2</v>
      </c>
      <c r="G151" s="117">
        <v>0.13931888544891641</v>
      </c>
      <c r="H151" s="117">
        <v>0.18575851393188855</v>
      </c>
      <c r="I151" s="117">
        <v>0.20743034055727555</v>
      </c>
      <c r="J151" s="117">
        <v>0.17956656346749225</v>
      </c>
      <c r="K151" s="117">
        <v>0.23839009287925697</v>
      </c>
      <c r="L151" s="117">
        <v>0.23839009287925697</v>
      </c>
      <c r="M151" s="117">
        <v>0.45201238390092879</v>
      </c>
      <c r="N151" s="117">
        <v>0.30959752321981426</v>
      </c>
      <c r="O151" s="117">
        <v>0.36249999999999999</v>
      </c>
      <c r="P151" s="117">
        <v>0.45416666666666666</v>
      </c>
      <c r="Q151" s="117">
        <v>0.18333333333333332</v>
      </c>
      <c r="R151" s="3"/>
      <c r="S151" s="169">
        <f>IFERROR(IF(VLOOKUP($A151,SC4_JOINVILLE!$R:$X,7,FALSE)&gt;0,D151*VLOOKUP($A151,BASE_DADOS!$A:$O,12,0),0),0)</f>
        <v>0</v>
      </c>
      <c r="T151" s="169">
        <f>IFERROR(IF(VLOOKUP($A151,SC4_JOINVILLE!$R:$X,7,FALSE)&gt;0,E151*VLOOKUP($A151,BASE_DADOS!$A:$O,12,0),0),0)</f>
        <v>0</v>
      </c>
      <c r="U151" s="169">
        <f>IFERROR(IF(VLOOKUP($A151,SC4_JOINVILLE!$R:$X,7,FALSE)&gt;0,F151*VLOOKUP($A151,BASE_DADOS!$A:$O,12,0),0),0)</f>
        <v>0</v>
      </c>
      <c r="V151" s="169">
        <f>IFERROR(IF(VLOOKUP($A151,SC4_JOINVILLE!$R:$X,7,FALSE)&gt;0,G151*VLOOKUP($A151,BASE_DADOS!$A:$O,12,0),0),0)</f>
        <v>0</v>
      </c>
      <c r="W151" s="169">
        <f>IFERROR(IF(VLOOKUP($A151,SC4_JOINVILLE!$R:$X,7,FALSE)&gt;0,H151*VLOOKUP($A151,BASE_DADOS!$A:$O,12,0),0),0)</f>
        <v>0</v>
      </c>
      <c r="X151" s="169">
        <f>IFERROR(IF(VLOOKUP($A151,SC4_JOINVILLE!$R:$X,7,FALSE)&gt;0,I151*VLOOKUP($A151,BASE_DADOS!$A:$O,12,0),0),0)</f>
        <v>0</v>
      </c>
      <c r="Y151" s="169">
        <f>IFERROR(IF(VLOOKUP($A151,SC4_JOINVILLE!$R:$X,7,FALSE)&gt;0,J151*VLOOKUP($A151,BASE_DADOS!$A:$O,12,0),0),0)</f>
        <v>0</v>
      </c>
      <c r="Z151" s="169">
        <f>IFERROR(IF(VLOOKUP($A151,SC4_JOINVILLE!$R:$X,7,FALSE)&gt;0,K151*VLOOKUP($A151,BASE_DADOS!$A:$O,12,0),0),0)</f>
        <v>0</v>
      </c>
      <c r="AA151" s="169">
        <f>IFERROR(IF(VLOOKUP($A151,SC4_JOINVILLE!$R:$X,7,FALSE)&gt;0,L151*VLOOKUP($A151,BASE_DADOS!$A:$O,12,0),0),0)</f>
        <v>0</v>
      </c>
      <c r="AB151" s="169">
        <f>IFERROR(IF(VLOOKUP($A151,SC4_JOINVILLE!$R:$X,7,FALSE)&gt;0,M151*VLOOKUP($A151,BASE_DADOS!$A:$O,12,0),0),0)</f>
        <v>0</v>
      </c>
      <c r="AC151" s="169">
        <f>IFERROR(IF(VLOOKUP($A151,SC4_JOINVILLE!$R:$X,7,FALSE)&gt;0,N151*VLOOKUP($A151,BASE_DADOS!$A:$O,12,0),0),0)</f>
        <v>0</v>
      </c>
      <c r="AD151" s="169">
        <f>IFERROR(IF(VLOOKUP($A151,SC4_JOINVILLE!$R:$X,7,FALSE)&gt;0,O151*VLOOKUP($A151,BASE_DADOS!$A:$O,12,0),0),0)</f>
        <v>0</v>
      </c>
      <c r="AE151" s="169">
        <f>IFERROR(IF(VLOOKUP($A151,SC4_JOINVILLE!$R:$X,7,FALSE)&gt;0,P151*VLOOKUP($A151,BASE_DADOS!$A:$O,12,0),0),0)</f>
        <v>0</v>
      </c>
      <c r="AF151" s="169">
        <f>IFERROR(IF(VLOOKUP($A151,SC4_JOINVILLE!$R:$X,7,FALSE)&gt;0,Q151*VLOOKUP($A151,BASE_DADOS!$A:$O,12,0),0),0)</f>
        <v>0</v>
      </c>
    </row>
    <row r="152" spans="1:32" ht="15.75" customHeight="1">
      <c r="A152" s="165" t="str">
        <f t="shared" si="3"/>
        <v>SC4_JOINVILLEAGRO SAÚDE E COOPERAÇÃO</v>
      </c>
      <c r="B152" s="3" t="s">
        <v>116</v>
      </c>
      <c r="C152" s="166" t="s">
        <v>97</v>
      </c>
      <c r="D152" s="117">
        <v>0.54934210526315785</v>
      </c>
      <c r="E152" s="117">
        <v>0.45065789473684209</v>
      </c>
      <c r="F152" s="117">
        <v>7.2368421052631582E-2</v>
      </c>
      <c r="G152" s="117">
        <v>0.14473684210526316</v>
      </c>
      <c r="H152" s="117">
        <v>0.18092105263157895</v>
      </c>
      <c r="I152" s="117">
        <v>0.19078947368421054</v>
      </c>
      <c r="J152" s="117">
        <v>0.21052631578947367</v>
      </c>
      <c r="K152" s="117">
        <v>0.20065789473684212</v>
      </c>
      <c r="L152" s="117">
        <v>0.21710526315789475</v>
      </c>
      <c r="M152" s="117">
        <v>0.46381578947368424</v>
      </c>
      <c r="N152" s="117">
        <v>0.31907894736842107</v>
      </c>
      <c r="O152" s="117">
        <v>0.3452914798206278</v>
      </c>
      <c r="P152" s="117">
        <v>0.49775784753363228</v>
      </c>
      <c r="Q152" s="117">
        <v>0.15695067264573992</v>
      </c>
      <c r="R152" s="3"/>
      <c r="S152" s="169">
        <f>IFERROR(IF(VLOOKUP($A152,SC4_JOINVILLE!$R:$X,7,FALSE)&gt;0,D152*VLOOKUP($A152,BASE_DADOS!$A:$O,12,0),0),0)</f>
        <v>0</v>
      </c>
      <c r="T152" s="169">
        <f>IFERROR(IF(VLOOKUP($A152,SC4_JOINVILLE!$R:$X,7,FALSE)&gt;0,E152*VLOOKUP($A152,BASE_DADOS!$A:$O,12,0),0),0)</f>
        <v>0</v>
      </c>
      <c r="U152" s="169">
        <f>IFERROR(IF(VLOOKUP($A152,SC4_JOINVILLE!$R:$X,7,FALSE)&gt;0,F152*VLOOKUP($A152,BASE_DADOS!$A:$O,12,0),0),0)</f>
        <v>0</v>
      </c>
      <c r="V152" s="169">
        <f>IFERROR(IF(VLOOKUP($A152,SC4_JOINVILLE!$R:$X,7,FALSE)&gt;0,G152*VLOOKUP($A152,BASE_DADOS!$A:$O,12,0),0),0)</f>
        <v>0</v>
      </c>
      <c r="W152" s="169">
        <f>IFERROR(IF(VLOOKUP($A152,SC4_JOINVILLE!$R:$X,7,FALSE)&gt;0,H152*VLOOKUP($A152,BASE_DADOS!$A:$O,12,0),0),0)</f>
        <v>0</v>
      </c>
      <c r="X152" s="169">
        <f>IFERROR(IF(VLOOKUP($A152,SC4_JOINVILLE!$R:$X,7,FALSE)&gt;0,I152*VLOOKUP($A152,BASE_DADOS!$A:$O,12,0),0),0)</f>
        <v>0</v>
      </c>
      <c r="Y152" s="169">
        <f>IFERROR(IF(VLOOKUP($A152,SC4_JOINVILLE!$R:$X,7,FALSE)&gt;0,J152*VLOOKUP($A152,BASE_DADOS!$A:$O,12,0),0),0)</f>
        <v>0</v>
      </c>
      <c r="Z152" s="169">
        <f>IFERROR(IF(VLOOKUP($A152,SC4_JOINVILLE!$R:$X,7,FALSE)&gt;0,K152*VLOOKUP($A152,BASE_DADOS!$A:$O,12,0),0),0)</f>
        <v>0</v>
      </c>
      <c r="AA152" s="169">
        <f>IFERROR(IF(VLOOKUP($A152,SC4_JOINVILLE!$R:$X,7,FALSE)&gt;0,L152*VLOOKUP($A152,BASE_DADOS!$A:$O,12,0),0),0)</f>
        <v>0</v>
      </c>
      <c r="AB152" s="169">
        <f>IFERROR(IF(VLOOKUP($A152,SC4_JOINVILLE!$R:$X,7,FALSE)&gt;0,M152*VLOOKUP($A152,BASE_DADOS!$A:$O,12,0),0),0)</f>
        <v>0</v>
      </c>
      <c r="AC152" s="169">
        <f>IFERROR(IF(VLOOKUP($A152,SC4_JOINVILLE!$R:$X,7,FALSE)&gt;0,N152*VLOOKUP($A152,BASE_DADOS!$A:$O,12,0),0),0)</f>
        <v>0</v>
      </c>
      <c r="AD152" s="169">
        <f>IFERROR(IF(VLOOKUP($A152,SC4_JOINVILLE!$R:$X,7,FALSE)&gt;0,O152*VLOOKUP($A152,BASE_DADOS!$A:$O,12,0),0),0)</f>
        <v>0</v>
      </c>
      <c r="AE152" s="169">
        <f>IFERROR(IF(VLOOKUP($A152,SC4_JOINVILLE!$R:$X,7,FALSE)&gt;0,P152*VLOOKUP($A152,BASE_DADOS!$A:$O,12,0),0),0)</f>
        <v>0</v>
      </c>
      <c r="AF152" s="169">
        <f>IFERROR(IF(VLOOKUP($A152,SC4_JOINVILLE!$R:$X,7,FALSE)&gt;0,Q152*VLOOKUP($A152,BASE_DADOS!$A:$O,12,0),0),0)</f>
        <v>0</v>
      </c>
    </row>
    <row r="153" spans="1:32" ht="15.75" customHeight="1">
      <c r="A153" s="165" t="str">
        <f t="shared" si="3"/>
        <v>SC4_JOINVILLECINE MAIOR</v>
      </c>
      <c r="B153" s="3" t="s">
        <v>116</v>
      </c>
      <c r="C153" s="121" t="s">
        <v>100</v>
      </c>
      <c r="D153" s="117">
        <v>0.54934210526315785</v>
      </c>
      <c r="E153" s="117">
        <v>0.45065789473684209</v>
      </c>
      <c r="F153" s="117">
        <v>7.2368421052631582E-2</v>
      </c>
      <c r="G153" s="117">
        <v>0.14473684210526316</v>
      </c>
      <c r="H153" s="117">
        <v>0.18092105263157895</v>
      </c>
      <c r="I153" s="117">
        <v>0.19078947368421054</v>
      </c>
      <c r="J153" s="117">
        <v>0.21052631578947367</v>
      </c>
      <c r="K153" s="117">
        <v>0.20065789473684212</v>
      </c>
      <c r="L153" s="117">
        <v>0.21710526315789475</v>
      </c>
      <c r="M153" s="117">
        <v>0.46381578947368424</v>
      </c>
      <c r="N153" s="117">
        <v>0.31907894736842107</v>
      </c>
      <c r="O153" s="117">
        <v>0.3452914798206278</v>
      </c>
      <c r="P153" s="117">
        <v>0.49775784753363228</v>
      </c>
      <c r="Q153" s="117">
        <v>0.15695067264573992</v>
      </c>
      <c r="R153" s="3"/>
      <c r="S153" s="169">
        <f>IFERROR(IF(VLOOKUP($A153,SC4_JOINVILLE!$R:$X,7,FALSE)&gt;0,D153*VLOOKUP($A153,BASE_DADOS!$A:$O,12,0),0),0)</f>
        <v>0</v>
      </c>
      <c r="T153" s="169">
        <f>IFERROR(IF(VLOOKUP($A153,SC4_JOINVILLE!$R:$X,7,FALSE)&gt;0,E153*VLOOKUP($A153,BASE_DADOS!$A:$O,12,0),0),0)</f>
        <v>0</v>
      </c>
      <c r="U153" s="169">
        <f>IFERROR(IF(VLOOKUP($A153,SC4_JOINVILLE!$R:$X,7,FALSE)&gt;0,F153*VLOOKUP($A153,BASE_DADOS!$A:$O,12,0),0),0)</f>
        <v>0</v>
      </c>
      <c r="V153" s="169">
        <f>IFERROR(IF(VLOOKUP($A153,SC4_JOINVILLE!$R:$X,7,FALSE)&gt;0,G153*VLOOKUP($A153,BASE_DADOS!$A:$O,12,0),0),0)</f>
        <v>0</v>
      </c>
      <c r="W153" s="169">
        <f>IFERROR(IF(VLOOKUP($A153,SC4_JOINVILLE!$R:$X,7,FALSE)&gt;0,H153*VLOOKUP($A153,BASE_DADOS!$A:$O,12,0),0),0)</f>
        <v>0</v>
      </c>
      <c r="X153" s="169">
        <f>IFERROR(IF(VLOOKUP($A153,SC4_JOINVILLE!$R:$X,7,FALSE)&gt;0,I153*VLOOKUP($A153,BASE_DADOS!$A:$O,12,0),0),0)</f>
        <v>0</v>
      </c>
      <c r="Y153" s="169">
        <f>IFERROR(IF(VLOOKUP($A153,SC4_JOINVILLE!$R:$X,7,FALSE)&gt;0,J153*VLOOKUP($A153,BASE_DADOS!$A:$O,12,0),0),0)</f>
        <v>0</v>
      </c>
      <c r="Z153" s="169">
        <f>IFERROR(IF(VLOOKUP($A153,SC4_JOINVILLE!$R:$X,7,FALSE)&gt;0,K153*VLOOKUP($A153,BASE_DADOS!$A:$O,12,0),0),0)</f>
        <v>0</v>
      </c>
      <c r="AA153" s="169">
        <f>IFERROR(IF(VLOOKUP($A153,SC4_JOINVILLE!$R:$X,7,FALSE)&gt;0,L153*VLOOKUP($A153,BASE_DADOS!$A:$O,12,0),0),0)</f>
        <v>0</v>
      </c>
      <c r="AB153" s="169">
        <f>IFERROR(IF(VLOOKUP($A153,SC4_JOINVILLE!$R:$X,7,FALSE)&gt;0,M153*VLOOKUP($A153,BASE_DADOS!$A:$O,12,0),0),0)</f>
        <v>0</v>
      </c>
      <c r="AC153" s="169">
        <f>IFERROR(IF(VLOOKUP($A153,SC4_JOINVILLE!$R:$X,7,FALSE)&gt;0,N153*VLOOKUP($A153,BASE_DADOS!$A:$O,12,0),0),0)</f>
        <v>0</v>
      </c>
      <c r="AD153" s="169">
        <f>IFERROR(IF(VLOOKUP($A153,SC4_JOINVILLE!$R:$X,7,FALSE)&gt;0,O153*VLOOKUP($A153,BASE_DADOS!$A:$O,12,0),0),0)</f>
        <v>0</v>
      </c>
      <c r="AE153" s="169">
        <f>IFERROR(IF(VLOOKUP($A153,SC4_JOINVILLE!$R:$X,7,FALSE)&gt;0,P153*VLOOKUP($A153,BASE_DADOS!$A:$O,12,0),0),0)</f>
        <v>0</v>
      </c>
      <c r="AF153" s="169">
        <f>IFERROR(IF(VLOOKUP($A153,SC4_JOINVILLE!$R:$X,7,FALSE)&gt;0,Q153*VLOOKUP($A153,BASE_DADOS!$A:$O,12,0),0),0)</f>
        <v>0</v>
      </c>
    </row>
    <row r="154" spans="1:32" ht="15.75" customHeight="1">
      <c r="A154" s="165" t="str">
        <f t="shared" si="3"/>
        <v>SC4_JOINVILLEHORA DO FARO</v>
      </c>
      <c r="B154" s="3" t="s">
        <v>116</v>
      </c>
      <c r="C154" s="121" t="s">
        <v>101</v>
      </c>
      <c r="D154" s="117">
        <v>0.54934210526315785</v>
      </c>
      <c r="E154" s="117">
        <v>0.45065789473684209</v>
      </c>
      <c r="F154" s="117">
        <v>7.2368421052631582E-2</v>
      </c>
      <c r="G154" s="117">
        <v>0.14473684210526316</v>
      </c>
      <c r="H154" s="117">
        <v>0.18092105263157895</v>
      </c>
      <c r="I154" s="117">
        <v>0.19078947368421054</v>
      </c>
      <c r="J154" s="117">
        <v>0.21052631578947367</v>
      </c>
      <c r="K154" s="117">
        <v>0.20065789473684212</v>
      </c>
      <c r="L154" s="117">
        <v>0.21710526315789475</v>
      </c>
      <c r="M154" s="117">
        <v>0.46381578947368424</v>
      </c>
      <c r="N154" s="117">
        <v>0.31907894736842107</v>
      </c>
      <c r="O154" s="117">
        <v>0.3452914798206278</v>
      </c>
      <c r="P154" s="117">
        <v>0.49775784753363228</v>
      </c>
      <c r="Q154" s="117">
        <v>0.15695067264573992</v>
      </c>
      <c r="R154" s="3"/>
      <c r="S154" s="169">
        <f>IFERROR(IF(VLOOKUP($A154,SC4_JOINVILLE!$R:$X,7,FALSE)&gt;0,D154*VLOOKUP($A154,BASE_DADOS!$A:$O,12,0),0),0)</f>
        <v>0</v>
      </c>
      <c r="T154" s="169">
        <f>IFERROR(IF(VLOOKUP($A154,SC4_JOINVILLE!$R:$X,7,FALSE)&gt;0,E154*VLOOKUP($A154,BASE_DADOS!$A:$O,12,0),0),0)</f>
        <v>0</v>
      </c>
      <c r="U154" s="169">
        <f>IFERROR(IF(VLOOKUP($A154,SC4_JOINVILLE!$R:$X,7,FALSE)&gt;0,F154*VLOOKUP($A154,BASE_DADOS!$A:$O,12,0),0),0)</f>
        <v>0</v>
      </c>
      <c r="V154" s="169">
        <f>IFERROR(IF(VLOOKUP($A154,SC4_JOINVILLE!$R:$X,7,FALSE)&gt;0,G154*VLOOKUP($A154,BASE_DADOS!$A:$O,12,0),0),0)</f>
        <v>0</v>
      </c>
      <c r="W154" s="169">
        <f>IFERROR(IF(VLOOKUP($A154,SC4_JOINVILLE!$R:$X,7,FALSE)&gt;0,H154*VLOOKUP($A154,BASE_DADOS!$A:$O,12,0),0),0)</f>
        <v>0</v>
      </c>
      <c r="X154" s="169">
        <f>IFERROR(IF(VLOOKUP($A154,SC4_JOINVILLE!$R:$X,7,FALSE)&gt;0,I154*VLOOKUP($A154,BASE_DADOS!$A:$O,12,0),0),0)</f>
        <v>0</v>
      </c>
      <c r="Y154" s="169">
        <f>IFERROR(IF(VLOOKUP($A154,SC4_JOINVILLE!$R:$X,7,FALSE)&gt;0,J154*VLOOKUP($A154,BASE_DADOS!$A:$O,12,0),0),0)</f>
        <v>0</v>
      </c>
      <c r="Z154" s="169">
        <f>IFERROR(IF(VLOOKUP($A154,SC4_JOINVILLE!$R:$X,7,FALSE)&gt;0,K154*VLOOKUP($A154,BASE_DADOS!$A:$O,12,0),0),0)</f>
        <v>0</v>
      </c>
      <c r="AA154" s="169">
        <f>IFERROR(IF(VLOOKUP($A154,SC4_JOINVILLE!$R:$X,7,FALSE)&gt;0,L154*VLOOKUP($A154,BASE_DADOS!$A:$O,12,0),0),0)</f>
        <v>0</v>
      </c>
      <c r="AB154" s="169">
        <f>IFERROR(IF(VLOOKUP($A154,SC4_JOINVILLE!$R:$X,7,FALSE)&gt;0,M154*VLOOKUP($A154,BASE_DADOS!$A:$O,12,0),0),0)</f>
        <v>0</v>
      </c>
      <c r="AC154" s="169">
        <f>IFERROR(IF(VLOOKUP($A154,SC4_JOINVILLE!$R:$X,7,FALSE)&gt;0,N154*VLOOKUP($A154,BASE_DADOS!$A:$O,12,0),0),0)</f>
        <v>0</v>
      </c>
      <c r="AD154" s="169">
        <f>IFERROR(IF(VLOOKUP($A154,SC4_JOINVILLE!$R:$X,7,FALSE)&gt;0,O154*VLOOKUP($A154,BASE_DADOS!$A:$O,12,0),0),0)</f>
        <v>0</v>
      </c>
      <c r="AE154" s="169">
        <f>IFERROR(IF(VLOOKUP($A154,SC4_JOINVILLE!$R:$X,7,FALSE)&gt;0,P154*VLOOKUP($A154,BASE_DADOS!$A:$O,12,0),0),0)</f>
        <v>0</v>
      </c>
      <c r="AF154" s="169">
        <f>IFERROR(IF(VLOOKUP($A154,SC4_JOINVILLE!$R:$X,7,FALSE)&gt;0,Q154*VLOOKUP($A154,BASE_DADOS!$A:$O,12,0),0),0)</f>
        <v>0</v>
      </c>
    </row>
    <row r="155" spans="1:32" ht="15.75" customHeight="1">
      <c r="A155" s="165" t="str">
        <f t="shared" si="3"/>
        <v>SC4_JOINVILLEREALITY SHOW 4</v>
      </c>
      <c r="B155" s="3" t="s">
        <v>116</v>
      </c>
      <c r="C155" s="121" t="s">
        <v>103</v>
      </c>
      <c r="D155" s="117">
        <v>0.54934210526315785</v>
      </c>
      <c r="E155" s="117">
        <v>0.45065789473684209</v>
      </c>
      <c r="F155" s="117">
        <v>7.2368421052631582E-2</v>
      </c>
      <c r="G155" s="117">
        <v>0.14473684210526316</v>
      </c>
      <c r="H155" s="117">
        <v>0.18092105263157895</v>
      </c>
      <c r="I155" s="117">
        <v>0.19078947368421054</v>
      </c>
      <c r="J155" s="117">
        <v>0.21052631578947367</v>
      </c>
      <c r="K155" s="117">
        <v>0.20065789473684212</v>
      </c>
      <c r="L155" s="117">
        <v>0.21710526315789475</v>
      </c>
      <c r="M155" s="117">
        <v>0.46381578947368424</v>
      </c>
      <c r="N155" s="117">
        <v>0.31907894736842107</v>
      </c>
      <c r="O155" s="117">
        <v>0.3452914798206278</v>
      </c>
      <c r="P155" s="117">
        <v>0.49775784753363228</v>
      </c>
      <c r="Q155" s="117">
        <v>0.15695067264573992</v>
      </c>
      <c r="R155" s="3"/>
      <c r="S155" s="169">
        <f>IFERROR(IF(VLOOKUP($A155,SC4_JOINVILLE!$R:$X,7,FALSE)&gt;0,D155*VLOOKUP($A155,BASE_DADOS!$A:$O,12,0),0),0)</f>
        <v>0</v>
      </c>
      <c r="T155" s="169">
        <f>IFERROR(IF(VLOOKUP($A155,SC4_JOINVILLE!$R:$X,7,FALSE)&gt;0,E155*VLOOKUP($A155,BASE_DADOS!$A:$O,12,0),0),0)</f>
        <v>0</v>
      </c>
      <c r="U155" s="169">
        <f>IFERROR(IF(VLOOKUP($A155,SC4_JOINVILLE!$R:$X,7,FALSE)&gt;0,F155*VLOOKUP($A155,BASE_DADOS!$A:$O,12,0),0),0)</f>
        <v>0</v>
      </c>
      <c r="V155" s="169">
        <f>IFERROR(IF(VLOOKUP($A155,SC4_JOINVILLE!$R:$X,7,FALSE)&gt;0,G155*VLOOKUP($A155,BASE_DADOS!$A:$O,12,0),0),0)</f>
        <v>0</v>
      </c>
      <c r="W155" s="169">
        <f>IFERROR(IF(VLOOKUP($A155,SC4_JOINVILLE!$R:$X,7,FALSE)&gt;0,H155*VLOOKUP($A155,BASE_DADOS!$A:$O,12,0),0),0)</f>
        <v>0</v>
      </c>
      <c r="X155" s="169">
        <f>IFERROR(IF(VLOOKUP($A155,SC4_JOINVILLE!$R:$X,7,FALSE)&gt;0,I155*VLOOKUP($A155,BASE_DADOS!$A:$O,12,0),0),0)</f>
        <v>0</v>
      </c>
      <c r="Y155" s="169">
        <f>IFERROR(IF(VLOOKUP($A155,SC4_JOINVILLE!$R:$X,7,FALSE)&gt;0,J155*VLOOKUP($A155,BASE_DADOS!$A:$O,12,0),0),0)</f>
        <v>0</v>
      </c>
      <c r="Z155" s="169">
        <f>IFERROR(IF(VLOOKUP($A155,SC4_JOINVILLE!$R:$X,7,FALSE)&gt;0,K155*VLOOKUP($A155,BASE_DADOS!$A:$O,12,0),0),0)</f>
        <v>0</v>
      </c>
      <c r="AA155" s="169">
        <f>IFERROR(IF(VLOOKUP($A155,SC4_JOINVILLE!$R:$X,7,FALSE)&gt;0,L155*VLOOKUP($A155,BASE_DADOS!$A:$O,12,0),0),0)</f>
        <v>0</v>
      </c>
      <c r="AB155" s="169">
        <f>IFERROR(IF(VLOOKUP($A155,SC4_JOINVILLE!$R:$X,7,FALSE)&gt;0,M155*VLOOKUP($A155,BASE_DADOS!$A:$O,12,0),0),0)</f>
        <v>0</v>
      </c>
      <c r="AC155" s="169">
        <f>IFERROR(IF(VLOOKUP($A155,SC4_JOINVILLE!$R:$X,7,FALSE)&gt;0,N155*VLOOKUP($A155,BASE_DADOS!$A:$O,12,0),0),0)</f>
        <v>0</v>
      </c>
      <c r="AD155" s="169">
        <f>IFERROR(IF(VLOOKUP($A155,SC4_JOINVILLE!$R:$X,7,FALSE)&gt;0,O155*VLOOKUP($A155,BASE_DADOS!$A:$O,12,0),0),0)</f>
        <v>0</v>
      </c>
      <c r="AE155" s="169">
        <f>IFERROR(IF(VLOOKUP($A155,SC4_JOINVILLE!$R:$X,7,FALSE)&gt;0,P155*VLOOKUP($A155,BASE_DADOS!$A:$O,12,0),0),0)</f>
        <v>0</v>
      </c>
      <c r="AF155" s="169">
        <f>IFERROR(IF(VLOOKUP($A155,SC4_JOINVILLE!$R:$X,7,FALSE)&gt;0,Q155*VLOOKUP($A155,BASE_DADOS!$A:$O,12,0),0),0)</f>
        <v>0</v>
      </c>
    </row>
    <row r="156" spans="1:32" ht="15.75" customHeight="1">
      <c r="A156" s="165" t="str">
        <f t="shared" si="3"/>
        <v>SC4_JOINVILLEDOMINGO ESPETACULAR</v>
      </c>
      <c r="B156" s="3" t="s">
        <v>116</v>
      </c>
      <c r="C156" s="121" t="s">
        <v>104</v>
      </c>
      <c r="D156" s="117">
        <v>0.54934210526315785</v>
      </c>
      <c r="E156" s="117">
        <v>0.45065789473684209</v>
      </c>
      <c r="F156" s="117">
        <v>7.2368421052631582E-2</v>
      </c>
      <c r="G156" s="117">
        <v>0.14473684210526316</v>
      </c>
      <c r="H156" s="117">
        <v>0.18092105263157895</v>
      </c>
      <c r="I156" s="117">
        <v>0.19078947368421054</v>
      </c>
      <c r="J156" s="117">
        <v>0.21052631578947367</v>
      </c>
      <c r="K156" s="117">
        <v>0.20065789473684212</v>
      </c>
      <c r="L156" s="117">
        <v>0.21710526315789475</v>
      </c>
      <c r="M156" s="117">
        <v>0.46381578947368424</v>
      </c>
      <c r="N156" s="117">
        <v>0.31907894736842107</v>
      </c>
      <c r="O156" s="117">
        <v>0.3452914798206278</v>
      </c>
      <c r="P156" s="117">
        <v>0.49775784753363228</v>
      </c>
      <c r="Q156" s="117">
        <v>0.15695067264573992</v>
      </c>
      <c r="R156" s="3"/>
      <c r="S156" s="169">
        <f>IFERROR(IF(VLOOKUP($A156,SC4_JOINVILLE!$R:$X,7,FALSE)&gt;0,D156*VLOOKUP($A156,BASE_DADOS!$A:$O,12,0),0),0)</f>
        <v>0</v>
      </c>
      <c r="T156" s="169">
        <f>IFERROR(IF(VLOOKUP($A156,SC4_JOINVILLE!$R:$X,7,FALSE)&gt;0,E156*VLOOKUP($A156,BASE_DADOS!$A:$O,12,0),0),0)</f>
        <v>0</v>
      </c>
      <c r="U156" s="169">
        <f>IFERROR(IF(VLOOKUP($A156,SC4_JOINVILLE!$R:$X,7,FALSE)&gt;0,F156*VLOOKUP($A156,BASE_DADOS!$A:$O,12,0),0),0)</f>
        <v>0</v>
      </c>
      <c r="V156" s="169">
        <f>IFERROR(IF(VLOOKUP($A156,SC4_JOINVILLE!$R:$X,7,FALSE)&gt;0,G156*VLOOKUP($A156,BASE_DADOS!$A:$O,12,0),0),0)</f>
        <v>0</v>
      </c>
      <c r="W156" s="169">
        <f>IFERROR(IF(VLOOKUP($A156,SC4_JOINVILLE!$R:$X,7,FALSE)&gt;0,H156*VLOOKUP($A156,BASE_DADOS!$A:$O,12,0),0),0)</f>
        <v>0</v>
      </c>
      <c r="X156" s="169">
        <f>IFERROR(IF(VLOOKUP($A156,SC4_JOINVILLE!$R:$X,7,FALSE)&gt;0,I156*VLOOKUP($A156,BASE_DADOS!$A:$O,12,0),0),0)</f>
        <v>0</v>
      </c>
      <c r="Y156" s="169">
        <f>IFERROR(IF(VLOOKUP($A156,SC4_JOINVILLE!$R:$X,7,FALSE)&gt;0,J156*VLOOKUP($A156,BASE_DADOS!$A:$O,12,0),0),0)</f>
        <v>0</v>
      </c>
      <c r="Z156" s="169">
        <f>IFERROR(IF(VLOOKUP($A156,SC4_JOINVILLE!$R:$X,7,FALSE)&gt;0,K156*VLOOKUP($A156,BASE_DADOS!$A:$O,12,0),0),0)</f>
        <v>0</v>
      </c>
      <c r="AA156" s="169">
        <f>IFERROR(IF(VLOOKUP($A156,SC4_JOINVILLE!$R:$X,7,FALSE)&gt;0,L156*VLOOKUP($A156,BASE_DADOS!$A:$O,12,0),0),0)</f>
        <v>0</v>
      </c>
      <c r="AB156" s="169">
        <f>IFERROR(IF(VLOOKUP($A156,SC4_JOINVILLE!$R:$X,7,FALSE)&gt;0,M156*VLOOKUP($A156,BASE_DADOS!$A:$O,12,0),0),0)</f>
        <v>0</v>
      </c>
      <c r="AC156" s="169">
        <f>IFERROR(IF(VLOOKUP($A156,SC4_JOINVILLE!$R:$X,7,FALSE)&gt;0,N156*VLOOKUP($A156,BASE_DADOS!$A:$O,12,0),0),0)</f>
        <v>0</v>
      </c>
      <c r="AD156" s="169">
        <f>IFERROR(IF(VLOOKUP($A156,SC4_JOINVILLE!$R:$X,7,FALSE)&gt;0,O156*VLOOKUP($A156,BASE_DADOS!$A:$O,12,0),0),0)</f>
        <v>0</v>
      </c>
      <c r="AE156" s="169">
        <f>IFERROR(IF(VLOOKUP($A156,SC4_JOINVILLE!$R:$X,7,FALSE)&gt;0,P156*VLOOKUP($A156,BASE_DADOS!$A:$O,12,0),0),0)</f>
        <v>0</v>
      </c>
      <c r="AF156" s="169">
        <f>IFERROR(IF(VLOOKUP($A156,SC4_JOINVILLE!$R:$X,7,FALSE)&gt;0,Q156*VLOOKUP($A156,BASE_DADOS!$A:$O,12,0),0),0)</f>
        <v>0</v>
      </c>
    </row>
    <row r="157" spans="1:32" ht="15.75" customHeight="1">
      <c r="A157" s="165" t="str">
        <f t="shared" si="3"/>
        <v>SC4_JOINVILLECÂMERA RECORD</v>
      </c>
      <c r="B157" s="3" t="s">
        <v>116</v>
      </c>
      <c r="C157" s="121" t="s">
        <v>105</v>
      </c>
      <c r="D157" s="117">
        <v>0.54934210526315785</v>
      </c>
      <c r="E157" s="117">
        <v>0.45065789473684209</v>
      </c>
      <c r="F157" s="117">
        <v>7.2368421052631582E-2</v>
      </c>
      <c r="G157" s="117">
        <v>0.14473684210526316</v>
      </c>
      <c r="H157" s="117">
        <v>0.18092105263157895</v>
      </c>
      <c r="I157" s="117">
        <v>0.19078947368421054</v>
      </c>
      <c r="J157" s="117">
        <v>0.21052631578947367</v>
      </c>
      <c r="K157" s="117">
        <v>0.20065789473684212</v>
      </c>
      <c r="L157" s="117">
        <v>0.21710526315789475</v>
      </c>
      <c r="M157" s="117">
        <v>0.46381578947368424</v>
      </c>
      <c r="N157" s="117">
        <v>0.31907894736842107</v>
      </c>
      <c r="O157" s="117">
        <v>0.3452914798206278</v>
      </c>
      <c r="P157" s="117">
        <v>0.49775784753363228</v>
      </c>
      <c r="Q157" s="117">
        <v>0.15695067264573992</v>
      </c>
      <c r="R157" s="3"/>
      <c r="S157" s="169">
        <f>IFERROR(IF(VLOOKUP($A157,SC4_JOINVILLE!$R:$X,7,FALSE)&gt;0,D157*VLOOKUP($A157,BASE_DADOS!$A:$O,12,0),0),0)</f>
        <v>0</v>
      </c>
      <c r="T157" s="169">
        <f>IFERROR(IF(VLOOKUP($A157,SC4_JOINVILLE!$R:$X,7,FALSE)&gt;0,E157*VLOOKUP($A157,BASE_DADOS!$A:$O,12,0),0),0)</f>
        <v>0</v>
      </c>
      <c r="U157" s="169">
        <f>IFERROR(IF(VLOOKUP($A157,SC4_JOINVILLE!$R:$X,7,FALSE)&gt;0,F157*VLOOKUP($A157,BASE_DADOS!$A:$O,12,0),0),0)</f>
        <v>0</v>
      </c>
      <c r="V157" s="169">
        <f>IFERROR(IF(VLOOKUP($A157,SC4_JOINVILLE!$R:$X,7,FALSE)&gt;0,G157*VLOOKUP($A157,BASE_DADOS!$A:$O,12,0),0),0)</f>
        <v>0</v>
      </c>
      <c r="W157" s="169">
        <f>IFERROR(IF(VLOOKUP($A157,SC4_JOINVILLE!$R:$X,7,FALSE)&gt;0,H157*VLOOKUP($A157,BASE_DADOS!$A:$O,12,0),0),0)</f>
        <v>0</v>
      </c>
      <c r="X157" s="169">
        <f>IFERROR(IF(VLOOKUP($A157,SC4_JOINVILLE!$R:$X,7,FALSE)&gt;0,I157*VLOOKUP($A157,BASE_DADOS!$A:$O,12,0),0),0)</f>
        <v>0</v>
      </c>
      <c r="Y157" s="169">
        <f>IFERROR(IF(VLOOKUP($A157,SC4_JOINVILLE!$R:$X,7,FALSE)&gt;0,J157*VLOOKUP($A157,BASE_DADOS!$A:$O,12,0),0),0)</f>
        <v>0</v>
      </c>
      <c r="Z157" s="169">
        <f>IFERROR(IF(VLOOKUP($A157,SC4_JOINVILLE!$R:$X,7,FALSE)&gt;0,K157*VLOOKUP($A157,BASE_DADOS!$A:$O,12,0),0),0)</f>
        <v>0</v>
      </c>
      <c r="AA157" s="169">
        <f>IFERROR(IF(VLOOKUP($A157,SC4_JOINVILLE!$R:$X,7,FALSE)&gt;0,L157*VLOOKUP($A157,BASE_DADOS!$A:$O,12,0),0),0)</f>
        <v>0</v>
      </c>
      <c r="AB157" s="169">
        <f>IFERROR(IF(VLOOKUP($A157,SC4_JOINVILLE!$R:$X,7,FALSE)&gt;0,M157*VLOOKUP($A157,BASE_DADOS!$A:$O,12,0),0),0)</f>
        <v>0</v>
      </c>
      <c r="AC157" s="169">
        <f>IFERROR(IF(VLOOKUP($A157,SC4_JOINVILLE!$R:$X,7,FALSE)&gt;0,N157*VLOOKUP($A157,BASE_DADOS!$A:$O,12,0),0),0)</f>
        <v>0</v>
      </c>
      <c r="AD157" s="169">
        <f>IFERROR(IF(VLOOKUP($A157,SC4_JOINVILLE!$R:$X,7,FALSE)&gt;0,O157*VLOOKUP($A157,BASE_DADOS!$A:$O,12,0),0),0)</f>
        <v>0</v>
      </c>
      <c r="AE157" s="169">
        <f>IFERROR(IF(VLOOKUP($A157,SC4_JOINVILLE!$R:$X,7,FALSE)&gt;0,P157*VLOOKUP($A157,BASE_DADOS!$A:$O,12,0),0),0)</f>
        <v>0</v>
      </c>
      <c r="AF157" s="169">
        <f>IFERROR(IF(VLOOKUP($A157,SC4_JOINVILLE!$R:$X,7,FALSE)&gt;0,Q157*VLOOKUP($A157,BASE_DADOS!$A:$O,12,0),0),0)</f>
        <v>0</v>
      </c>
    </row>
    <row r="158" spans="1:32" ht="15.75" customHeight="1">
      <c r="A158" s="165" t="str">
        <f t="shared" si="3"/>
        <v>SC4_JOINVILLESERIE DE DOMINGO</v>
      </c>
      <c r="B158" s="3" t="s">
        <v>116</v>
      </c>
      <c r="C158" s="121" t="s">
        <v>106</v>
      </c>
      <c r="D158" s="117">
        <v>0.54934210526315785</v>
      </c>
      <c r="E158" s="117">
        <v>0.45065789473684209</v>
      </c>
      <c r="F158" s="117">
        <v>7.2368421052631582E-2</v>
      </c>
      <c r="G158" s="117">
        <v>0.14473684210526316</v>
      </c>
      <c r="H158" s="117">
        <v>0.18092105263157895</v>
      </c>
      <c r="I158" s="117">
        <v>0.19078947368421054</v>
      </c>
      <c r="J158" s="117">
        <v>0.21052631578947367</v>
      </c>
      <c r="K158" s="117">
        <v>0.20065789473684212</v>
      </c>
      <c r="L158" s="117">
        <v>0.21710526315789475</v>
      </c>
      <c r="M158" s="117">
        <v>0.46381578947368424</v>
      </c>
      <c r="N158" s="117">
        <v>0.31907894736842107</v>
      </c>
      <c r="O158" s="117">
        <v>0.3452914798206278</v>
      </c>
      <c r="P158" s="117">
        <v>0.49775784753363228</v>
      </c>
      <c r="Q158" s="117">
        <v>0.15695067264573992</v>
      </c>
      <c r="R158" s="3"/>
      <c r="S158" s="169">
        <f>IFERROR(IF(VLOOKUP($A158,SC4_JOINVILLE!$R:$X,7,FALSE)&gt;0,D158*VLOOKUP($A158,BASE_DADOS!$A:$O,12,0),0),0)</f>
        <v>0</v>
      </c>
      <c r="T158" s="169">
        <f>IFERROR(IF(VLOOKUP($A158,SC4_JOINVILLE!$R:$X,7,FALSE)&gt;0,E158*VLOOKUP($A158,BASE_DADOS!$A:$O,12,0),0),0)</f>
        <v>0</v>
      </c>
      <c r="U158" s="169">
        <f>IFERROR(IF(VLOOKUP($A158,SC4_JOINVILLE!$R:$X,7,FALSE)&gt;0,F158*VLOOKUP($A158,BASE_DADOS!$A:$O,12,0),0),0)</f>
        <v>0</v>
      </c>
      <c r="V158" s="169">
        <f>IFERROR(IF(VLOOKUP($A158,SC4_JOINVILLE!$R:$X,7,FALSE)&gt;0,G158*VLOOKUP($A158,BASE_DADOS!$A:$O,12,0),0),0)</f>
        <v>0</v>
      </c>
      <c r="W158" s="169">
        <f>IFERROR(IF(VLOOKUP($A158,SC4_JOINVILLE!$R:$X,7,FALSE)&gt;0,H158*VLOOKUP($A158,BASE_DADOS!$A:$O,12,0),0),0)</f>
        <v>0</v>
      </c>
      <c r="X158" s="169">
        <f>IFERROR(IF(VLOOKUP($A158,SC4_JOINVILLE!$R:$X,7,FALSE)&gt;0,I158*VLOOKUP($A158,BASE_DADOS!$A:$O,12,0),0),0)</f>
        <v>0</v>
      </c>
      <c r="Y158" s="169">
        <f>IFERROR(IF(VLOOKUP($A158,SC4_JOINVILLE!$R:$X,7,FALSE)&gt;0,J158*VLOOKUP($A158,BASE_DADOS!$A:$O,12,0),0),0)</f>
        <v>0</v>
      </c>
      <c r="Z158" s="169">
        <f>IFERROR(IF(VLOOKUP($A158,SC4_JOINVILLE!$R:$X,7,FALSE)&gt;0,K158*VLOOKUP($A158,BASE_DADOS!$A:$O,12,0),0),0)</f>
        <v>0</v>
      </c>
      <c r="AA158" s="169">
        <f>IFERROR(IF(VLOOKUP($A158,SC4_JOINVILLE!$R:$X,7,FALSE)&gt;0,L158*VLOOKUP($A158,BASE_DADOS!$A:$O,12,0),0),0)</f>
        <v>0</v>
      </c>
      <c r="AB158" s="169">
        <f>IFERROR(IF(VLOOKUP($A158,SC4_JOINVILLE!$R:$X,7,FALSE)&gt;0,M158*VLOOKUP($A158,BASE_DADOS!$A:$O,12,0),0),0)</f>
        <v>0</v>
      </c>
      <c r="AC158" s="169">
        <f>IFERROR(IF(VLOOKUP($A158,SC4_JOINVILLE!$R:$X,7,FALSE)&gt;0,N158*VLOOKUP($A158,BASE_DADOS!$A:$O,12,0),0),0)</f>
        <v>0</v>
      </c>
      <c r="AD158" s="169">
        <f>IFERROR(IF(VLOOKUP($A158,SC4_JOINVILLE!$R:$X,7,FALSE)&gt;0,O158*VLOOKUP($A158,BASE_DADOS!$A:$O,12,0),0),0)</f>
        <v>0</v>
      </c>
      <c r="AE158" s="169">
        <f>IFERROR(IF(VLOOKUP($A158,SC4_JOINVILLE!$R:$X,7,FALSE)&gt;0,P158*VLOOKUP($A158,BASE_DADOS!$A:$O,12,0),0),0)</f>
        <v>0</v>
      </c>
      <c r="AF158" s="169">
        <f>IFERROR(IF(VLOOKUP($A158,SC4_JOINVILLE!$R:$X,7,FALSE)&gt;0,Q158*VLOOKUP($A158,BASE_DADOS!$A:$O,12,0),0),0)</f>
        <v>0</v>
      </c>
    </row>
    <row r="159" spans="1:32" ht="15.75" customHeight="1">
      <c r="A159" s="165" t="str">
        <f t="shared" si="3"/>
        <v>SC4_JOINVILLEABERTURA / 12H00</v>
      </c>
      <c r="B159" s="3" t="s">
        <v>116</v>
      </c>
      <c r="C159" s="121" t="s">
        <v>108</v>
      </c>
      <c r="D159" s="117">
        <v>0.4713197254150846</v>
      </c>
      <c r="E159" s="117">
        <v>0.52868027458491529</v>
      </c>
      <c r="F159" s="117">
        <v>6.4024221344939763E-2</v>
      </c>
      <c r="G159" s="117">
        <v>0.17149800925401829</v>
      </c>
      <c r="H159" s="117">
        <v>0.15546365232639081</v>
      </c>
      <c r="I159" s="117">
        <v>0.21052530162270477</v>
      </c>
      <c r="J159" s="117">
        <v>0.23074347678426479</v>
      </c>
      <c r="K159" s="117">
        <v>0.16774533866768163</v>
      </c>
      <c r="L159" s="117">
        <v>0.25846536949781462</v>
      </c>
      <c r="M159" s="117">
        <v>0.49787935752633949</v>
      </c>
      <c r="N159" s="117">
        <v>0.24365527297584585</v>
      </c>
      <c r="O159" s="117">
        <v>0.36587959112776747</v>
      </c>
      <c r="P159" s="117">
        <v>0.41264619498278843</v>
      </c>
      <c r="Q159" s="117">
        <v>0.22147421388944427</v>
      </c>
      <c r="R159" s="3"/>
      <c r="S159" s="169">
        <f>IFERROR(IF(VLOOKUP($A159,SC4_JOINVILLE!$R:$X,7,FALSE)&gt;0,D159*VLOOKUP($A159,BASE_DADOS!$A:$O,12,0),0),0)</f>
        <v>0</v>
      </c>
      <c r="T159" s="169">
        <f>IFERROR(IF(VLOOKUP($A159,SC4_JOINVILLE!$R:$X,7,FALSE)&gt;0,E159*VLOOKUP($A159,BASE_DADOS!$A:$O,12,0),0),0)</f>
        <v>0</v>
      </c>
      <c r="U159" s="169">
        <f>IFERROR(IF(VLOOKUP($A159,SC4_JOINVILLE!$R:$X,7,FALSE)&gt;0,F159*VLOOKUP($A159,BASE_DADOS!$A:$O,12,0),0),0)</f>
        <v>0</v>
      </c>
      <c r="V159" s="169">
        <f>IFERROR(IF(VLOOKUP($A159,SC4_JOINVILLE!$R:$X,7,FALSE)&gt;0,G159*VLOOKUP($A159,BASE_DADOS!$A:$O,12,0),0),0)</f>
        <v>0</v>
      </c>
      <c r="W159" s="169">
        <f>IFERROR(IF(VLOOKUP($A159,SC4_JOINVILLE!$R:$X,7,FALSE)&gt;0,H159*VLOOKUP($A159,BASE_DADOS!$A:$O,12,0),0),0)</f>
        <v>0</v>
      </c>
      <c r="X159" s="169">
        <f>IFERROR(IF(VLOOKUP($A159,SC4_JOINVILLE!$R:$X,7,FALSE)&gt;0,I159*VLOOKUP($A159,BASE_DADOS!$A:$O,12,0),0),0)</f>
        <v>0</v>
      </c>
      <c r="Y159" s="169">
        <f>IFERROR(IF(VLOOKUP($A159,SC4_JOINVILLE!$R:$X,7,FALSE)&gt;0,J159*VLOOKUP($A159,BASE_DADOS!$A:$O,12,0),0),0)</f>
        <v>0</v>
      </c>
      <c r="Z159" s="169">
        <f>IFERROR(IF(VLOOKUP($A159,SC4_JOINVILLE!$R:$X,7,FALSE)&gt;0,K159*VLOOKUP($A159,BASE_DADOS!$A:$O,12,0),0),0)</f>
        <v>0</v>
      </c>
      <c r="AA159" s="169">
        <f>IFERROR(IF(VLOOKUP($A159,SC4_JOINVILLE!$R:$X,7,FALSE)&gt;0,L159*VLOOKUP($A159,BASE_DADOS!$A:$O,12,0),0),0)</f>
        <v>0</v>
      </c>
      <c r="AB159" s="169">
        <f>IFERROR(IF(VLOOKUP($A159,SC4_JOINVILLE!$R:$X,7,FALSE)&gt;0,M159*VLOOKUP($A159,BASE_DADOS!$A:$O,12,0),0),0)</f>
        <v>0</v>
      </c>
      <c r="AC159" s="169">
        <f>IFERROR(IF(VLOOKUP($A159,SC4_JOINVILLE!$R:$X,7,FALSE)&gt;0,N159*VLOOKUP($A159,BASE_DADOS!$A:$O,12,0),0),0)</f>
        <v>0</v>
      </c>
      <c r="AD159" s="169">
        <f>IFERROR(IF(VLOOKUP($A159,SC4_JOINVILLE!$R:$X,7,FALSE)&gt;0,O159*VLOOKUP($A159,BASE_DADOS!$A:$O,12,0),0),0)</f>
        <v>0</v>
      </c>
      <c r="AE159" s="169">
        <f>IFERROR(IF(VLOOKUP($A159,SC4_JOINVILLE!$R:$X,7,FALSE)&gt;0,P159*VLOOKUP($A159,BASE_DADOS!$A:$O,12,0),0),0)</f>
        <v>0</v>
      </c>
      <c r="AF159" s="169">
        <f>IFERROR(IF(VLOOKUP($A159,SC4_JOINVILLE!$R:$X,7,FALSE)&gt;0,Q159*VLOOKUP($A159,BASE_DADOS!$A:$O,12,0),0),0)</f>
        <v>0</v>
      </c>
    </row>
    <row r="160" spans="1:32" ht="15.75" customHeight="1">
      <c r="A160" s="165" t="str">
        <f t="shared" si="3"/>
        <v>SC4_JOINVILLE12H00 / 18H00</v>
      </c>
      <c r="B160" s="3" t="s">
        <v>116</v>
      </c>
      <c r="C160" s="121" t="s">
        <v>109</v>
      </c>
      <c r="D160" s="117">
        <v>0.45157456922162792</v>
      </c>
      <c r="E160" s="117">
        <v>0.54842543077837214</v>
      </c>
      <c r="F160" s="117">
        <v>5.4158607350096706E-2</v>
      </c>
      <c r="G160" s="117">
        <v>0.18762088974854935</v>
      </c>
      <c r="H160" s="117">
        <v>0.17279174725983237</v>
      </c>
      <c r="I160" s="117">
        <v>0.22050290135396516</v>
      </c>
      <c r="J160" s="117">
        <v>0.18052869116698905</v>
      </c>
      <c r="K160" s="117">
        <v>0.18439716312056742</v>
      </c>
      <c r="L160" s="117">
        <v>0.33511586452762926</v>
      </c>
      <c r="M160" s="117">
        <v>0.39512774806892448</v>
      </c>
      <c r="N160" s="117">
        <v>0.26975638740344626</v>
      </c>
      <c r="O160" s="117">
        <v>0.43427835051546393</v>
      </c>
      <c r="P160" s="117">
        <v>0.34278350515463923</v>
      </c>
      <c r="Q160" s="117">
        <v>0.22293814432989692</v>
      </c>
      <c r="R160" s="3"/>
      <c r="S160" s="169">
        <f>IFERROR(IF(VLOOKUP($A160,SC4_JOINVILLE!$R:$X,7,FALSE)&gt;0,D160*VLOOKUP($A160,BASE_DADOS!$A:$O,12,0),0),0)</f>
        <v>0</v>
      </c>
      <c r="T160" s="169">
        <f>IFERROR(IF(VLOOKUP($A160,SC4_JOINVILLE!$R:$X,7,FALSE)&gt;0,E160*VLOOKUP($A160,BASE_DADOS!$A:$O,12,0),0),0)</f>
        <v>0</v>
      </c>
      <c r="U160" s="169">
        <f>IFERROR(IF(VLOOKUP($A160,SC4_JOINVILLE!$R:$X,7,FALSE)&gt;0,F160*VLOOKUP($A160,BASE_DADOS!$A:$O,12,0),0),0)</f>
        <v>0</v>
      </c>
      <c r="V160" s="169">
        <f>IFERROR(IF(VLOOKUP($A160,SC4_JOINVILLE!$R:$X,7,FALSE)&gt;0,G160*VLOOKUP($A160,BASE_DADOS!$A:$O,12,0),0),0)</f>
        <v>0</v>
      </c>
      <c r="W160" s="169">
        <f>IFERROR(IF(VLOOKUP($A160,SC4_JOINVILLE!$R:$X,7,FALSE)&gt;0,H160*VLOOKUP($A160,BASE_DADOS!$A:$O,12,0),0),0)</f>
        <v>0</v>
      </c>
      <c r="X160" s="169">
        <f>IFERROR(IF(VLOOKUP($A160,SC4_JOINVILLE!$R:$X,7,FALSE)&gt;0,I160*VLOOKUP($A160,BASE_DADOS!$A:$O,12,0),0),0)</f>
        <v>0</v>
      </c>
      <c r="Y160" s="169">
        <f>IFERROR(IF(VLOOKUP($A160,SC4_JOINVILLE!$R:$X,7,FALSE)&gt;0,J160*VLOOKUP($A160,BASE_DADOS!$A:$O,12,0),0),0)</f>
        <v>0</v>
      </c>
      <c r="Z160" s="169">
        <f>IFERROR(IF(VLOOKUP($A160,SC4_JOINVILLE!$R:$X,7,FALSE)&gt;0,K160*VLOOKUP($A160,BASE_DADOS!$A:$O,12,0),0),0)</f>
        <v>0</v>
      </c>
      <c r="AA160" s="169">
        <f>IFERROR(IF(VLOOKUP($A160,SC4_JOINVILLE!$R:$X,7,FALSE)&gt;0,L160*VLOOKUP($A160,BASE_DADOS!$A:$O,12,0),0),0)</f>
        <v>0</v>
      </c>
      <c r="AB160" s="169">
        <f>IFERROR(IF(VLOOKUP($A160,SC4_JOINVILLE!$R:$X,7,FALSE)&gt;0,M160*VLOOKUP($A160,BASE_DADOS!$A:$O,12,0),0),0)</f>
        <v>0</v>
      </c>
      <c r="AC160" s="169">
        <f>IFERROR(IF(VLOOKUP($A160,SC4_JOINVILLE!$R:$X,7,FALSE)&gt;0,N160*VLOOKUP($A160,BASE_DADOS!$A:$O,12,0),0),0)</f>
        <v>0</v>
      </c>
      <c r="AD160" s="169">
        <f>IFERROR(IF(VLOOKUP($A160,SC4_JOINVILLE!$R:$X,7,FALSE)&gt;0,O160*VLOOKUP($A160,BASE_DADOS!$A:$O,12,0),0),0)</f>
        <v>0</v>
      </c>
      <c r="AE160" s="169">
        <f>IFERROR(IF(VLOOKUP($A160,SC4_JOINVILLE!$R:$X,7,FALSE)&gt;0,P160*VLOOKUP($A160,BASE_DADOS!$A:$O,12,0),0),0)</f>
        <v>0</v>
      </c>
      <c r="AF160" s="169">
        <f>IFERROR(IF(VLOOKUP($A160,SC4_JOINVILLE!$R:$X,7,FALSE)&gt;0,Q160*VLOOKUP($A160,BASE_DADOS!$A:$O,12,0),0),0)</f>
        <v>0</v>
      </c>
    </row>
    <row r="161" spans="1:32" ht="15.75" customHeight="1">
      <c r="A161" s="165" t="str">
        <f t="shared" si="3"/>
        <v>SC4_JOINVILLE18H00 / ENCERRAMENTO</v>
      </c>
      <c r="B161" s="3" t="s">
        <v>116</v>
      </c>
      <c r="C161" s="121" t="s">
        <v>110</v>
      </c>
      <c r="D161" s="117">
        <v>0.56456893092858718</v>
      </c>
      <c r="E161" s="117">
        <v>0.43543106907141277</v>
      </c>
      <c r="F161" s="117">
        <v>7.0316260965329364E-2</v>
      </c>
      <c r="G161" s="117">
        <v>0.17012230477087731</v>
      </c>
      <c r="H161" s="117">
        <v>0.19333278166920964</v>
      </c>
      <c r="I161" s="117">
        <v>0.18324960163972762</v>
      </c>
      <c r="J161" s="117">
        <v>0.19807107773052862</v>
      </c>
      <c r="K161" s="117">
        <v>0.18490797322432739</v>
      </c>
      <c r="L161" s="117">
        <v>0.27759411742953882</v>
      </c>
      <c r="M161" s="117">
        <v>0.46571608654129226</v>
      </c>
      <c r="N161" s="117">
        <v>0.2566897960291688</v>
      </c>
      <c r="O161" s="117">
        <v>0.42114415747220668</v>
      </c>
      <c r="P161" s="117">
        <v>0.4356136981280504</v>
      </c>
      <c r="Q161" s="117">
        <v>0.14324214439974281</v>
      </c>
      <c r="R161" s="3"/>
      <c r="S161" s="169">
        <f>IFERROR(IF(VLOOKUP($A161,SC4_JOINVILLE!$R:$X,7,FALSE)&gt;0,D161*VLOOKUP($A161,BASE_DADOS!$A:$O,12,0),0),0)</f>
        <v>0</v>
      </c>
      <c r="T161" s="169">
        <f>IFERROR(IF(VLOOKUP($A161,SC4_JOINVILLE!$R:$X,7,FALSE)&gt;0,E161*VLOOKUP($A161,BASE_DADOS!$A:$O,12,0),0),0)</f>
        <v>0</v>
      </c>
      <c r="U161" s="169">
        <f>IFERROR(IF(VLOOKUP($A161,SC4_JOINVILLE!$R:$X,7,FALSE)&gt;0,F161*VLOOKUP($A161,BASE_DADOS!$A:$O,12,0),0),0)</f>
        <v>0</v>
      </c>
      <c r="V161" s="169">
        <f>IFERROR(IF(VLOOKUP($A161,SC4_JOINVILLE!$R:$X,7,FALSE)&gt;0,G161*VLOOKUP($A161,BASE_DADOS!$A:$O,12,0),0),0)</f>
        <v>0</v>
      </c>
      <c r="W161" s="169">
        <f>IFERROR(IF(VLOOKUP($A161,SC4_JOINVILLE!$R:$X,7,FALSE)&gt;0,H161*VLOOKUP($A161,BASE_DADOS!$A:$O,12,0),0),0)</f>
        <v>0</v>
      </c>
      <c r="X161" s="169">
        <f>IFERROR(IF(VLOOKUP($A161,SC4_JOINVILLE!$R:$X,7,FALSE)&gt;0,I161*VLOOKUP($A161,BASE_DADOS!$A:$O,12,0),0),0)</f>
        <v>0</v>
      </c>
      <c r="Y161" s="169">
        <f>IFERROR(IF(VLOOKUP($A161,SC4_JOINVILLE!$R:$X,7,FALSE)&gt;0,J161*VLOOKUP($A161,BASE_DADOS!$A:$O,12,0),0),0)</f>
        <v>0</v>
      </c>
      <c r="Z161" s="169">
        <f>IFERROR(IF(VLOOKUP($A161,SC4_JOINVILLE!$R:$X,7,FALSE)&gt;0,K161*VLOOKUP($A161,BASE_DADOS!$A:$O,12,0),0),0)</f>
        <v>0</v>
      </c>
      <c r="AA161" s="169">
        <f>IFERROR(IF(VLOOKUP($A161,SC4_JOINVILLE!$R:$X,7,FALSE)&gt;0,L161*VLOOKUP($A161,BASE_DADOS!$A:$O,12,0),0),0)</f>
        <v>0</v>
      </c>
      <c r="AB161" s="169">
        <f>IFERROR(IF(VLOOKUP($A161,SC4_JOINVILLE!$R:$X,7,FALSE)&gt;0,M161*VLOOKUP($A161,BASE_DADOS!$A:$O,12,0),0),0)</f>
        <v>0</v>
      </c>
      <c r="AC161" s="169">
        <f>IFERROR(IF(VLOOKUP($A161,SC4_JOINVILLE!$R:$X,7,FALSE)&gt;0,N161*VLOOKUP($A161,BASE_DADOS!$A:$O,12,0),0),0)</f>
        <v>0</v>
      </c>
      <c r="AD161" s="169">
        <f>IFERROR(IF(VLOOKUP($A161,SC4_JOINVILLE!$R:$X,7,FALSE)&gt;0,O161*VLOOKUP($A161,BASE_DADOS!$A:$O,12,0),0),0)</f>
        <v>0</v>
      </c>
      <c r="AE161" s="169">
        <f>IFERROR(IF(VLOOKUP($A161,SC4_JOINVILLE!$R:$X,7,FALSE)&gt;0,P161*VLOOKUP($A161,BASE_DADOS!$A:$O,12,0),0),0)</f>
        <v>0</v>
      </c>
      <c r="AF161" s="169">
        <f>IFERROR(IF(VLOOKUP($A161,SC4_JOINVILLE!$R:$X,7,FALSE)&gt;0,Q161*VLOOKUP($A161,BASE_DADOS!$A:$O,12,0),0),0)</f>
        <v>0</v>
      </c>
    </row>
    <row r="162" spans="1:32" ht="15.75" customHeight="1">
      <c r="A162" s="165" t="str">
        <f t="shared" si="3"/>
        <v>SC4_JOINVILLEABERTURA / ENCERRAMENTO</v>
      </c>
      <c r="B162" s="3" t="s">
        <v>116</v>
      </c>
      <c r="C162" s="121" t="s">
        <v>111</v>
      </c>
      <c r="D162" s="117">
        <v>0.50062239347183513</v>
      </c>
      <c r="E162" s="117">
        <v>0.49937760652816465</v>
      </c>
      <c r="F162" s="117">
        <v>6.5847585954948606E-2</v>
      </c>
      <c r="G162" s="117">
        <v>0.16704207419103365</v>
      </c>
      <c r="H162" s="117">
        <v>0.18259264387078752</v>
      </c>
      <c r="I162" s="117">
        <v>0.20054285927620619</v>
      </c>
      <c r="J162" s="117">
        <v>0.20314909818311186</v>
      </c>
      <c r="K162" s="117">
        <v>0.18082573852391218</v>
      </c>
      <c r="L162" s="117">
        <v>0.28469139039483465</v>
      </c>
      <c r="M162" s="117">
        <v>0.45705955565743439</v>
      </c>
      <c r="N162" s="117">
        <v>0.25824905394773101</v>
      </c>
      <c r="O162" s="117">
        <v>0.38900225653934123</v>
      </c>
      <c r="P162" s="117">
        <v>0.4123391433823036</v>
      </c>
      <c r="Q162" s="117">
        <v>0.19865860007835529</v>
      </c>
      <c r="R162" s="3"/>
      <c r="S162" s="169">
        <f>IFERROR(IF(VLOOKUP($A162,SC4_JOINVILLE!$R:$X,7,FALSE)&gt;0,D162*VLOOKUP($A162,BASE_DADOS!$A:$O,12,0),0),0)</f>
        <v>0</v>
      </c>
      <c r="T162" s="169">
        <f>IFERROR(IF(VLOOKUP($A162,SC4_JOINVILLE!$R:$X,7,FALSE)&gt;0,E162*VLOOKUP($A162,BASE_DADOS!$A:$O,12,0),0),0)</f>
        <v>0</v>
      </c>
      <c r="U162" s="169">
        <f>IFERROR(IF(VLOOKUP($A162,SC4_JOINVILLE!$R:$X,7,FALSE)&gt;0,F162*VLOOKUP($A162,BASE_DADOS!$A:$O,12,0),0),0)</f>
        <v>0</v>
      </c>
      <c r="V162" s="169">
        <f>IFERROR(IF(VLOOKUP($A162,SC4_JOINVILLE!$R:$X,7,FALSE)&gt;0,G162*VLOOKUP($A162,BASE_DADOS!$A:$O,12,0),0),0)</f>
        <v>0</v>
      </c>
      <c r="W162" s="169">
        <f>IFERROR(IF(VLOOKUP($A162,SC4_JOINVILLE!$R:$X,7,FALSE)&gt;0,H162*VLOOKUP($A162,BASE_DADOS!$A:$O,12,0),0),0)</f>
        <v>0</v>
      </c>
      <c r="X162" s="169">
        <f>IFERROR(IF(VLOOKUP($A162,SC4_JOINVILLE!$R:$X,7,FALSE)&gt;0,I162*VLOOKUP($A162,BASE_DADOS!$A:$O,12,0),0),0)</f>
        <v>0</v>
      </c>
      <c r="Y162" s="169">
        <f>IFERROR(IF(VLOOKUP($A162,SC4_JOINVILLE!$R:$X,7,FALSE)&gt;0,J162*VLOOKUP($A162,BASE_DADOS!$A:$O,12,0),0),0)</f>
        <v>0</v>
      </c>
      <c r="Z162" s="169">
        <f>IFERROR(IF(VLOOKUP($A162,SC4_JOINVILLE!$R:$X,7,FALSE)&gt;0,K162*VLOOKUP($A162,BASE_DADOS!$A:$O,12,0),0),0)</f>
        <v>0</v>
      </c>
      <c r="AA162" s="169">
        <f>IFERROR(IF(VLOOKUP($A162,SC4_JOINVILLE!$R:$X,7,FALSE)&gt;0,L162*VLOOKUP($A162,BASE_DADOS!$A:$O,12,0),0),0)</f>
        <v>0</v>
      </c>
      <c r="AB162" s="169">
        <f>IFERROR(IF(VLOOKUP($A162,SC4_JOINVILLE!$R:$X,7,FALSE)&gt;0,M162*VLOOKUP($A162,BASE_DADOS!$A:$O,12,0),0),0)</f>
        <v>0</v>
      </c>
      <c r="AC162" s="169">
        <f>IFERROR(IF(VLOOKUP($A162,SC4_JOINVILLE!$R:$X,7,FALSE)&gt;0,N162*VLOOKUP($A162,BASE_DADOS!$A:$O,12,0),0),0)</f>
        <v>0</v>
      </c>
      <c r="AD162" s="169">
        <f>IFERROR(IF(VLOOKUP($A162,SC4_JOINVILLE!$R:$X,7,FALSE)&gt;0,O162*VLOOKUP($A162,BASE_DADOS!$A:$O,12,0),0),0)</f>
        <v>0</v>
      </c>
      <c r="AE162" s="169">
        <f>IFERROR(IF(VLOOKUP($A162,SC4_JOINVILLE!$R:$X,7,FALSE)&gt;0,P162*VLOOKUP($A162,BASE_DADOS!$A:$O,12,0),0),0)</f>
        <v>0</v>
      </c>
      <c r="AF162" s="169">
        <f>IFERROR(IF(VLOOKUP($A162,SC4_JOINVILLE!$R:$X,7,FALSE)&gt;0,Q162*VLOOKUP($A162,BASE_DADOS!$A:$O,12,0),0),0)</f>
        <v>0</v>
      </c>
    </row>
    <row r="163" spans="1:32" ht="15.75" customHeight="1">
      <c r="A163" s="3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</row>
    <row r="164" spans="1:32" ht="15.75" customHeight="1">
      <c r="A164" s="3"/>
      <c r="C164" s="175" t="s">
        <v>128</v>
      </c>
      <c r="D164" s="176" t="s">
        <v>129</v>
      </c>
      <c r="E164" s="176" t="s">
        <v>130</v>
      </c>
      <c r="F164" s="176" t="s">
        <v>147</v>
      </c>
      <c r="G164" s="176" t="s">
        <v>132</v>
      </c>
      <c r="H164" s="176" t="s">
        <v>133</v>
      </c>
      <c r="I164" s="176" t="s">
        <v>134</v>
      </c>
      <c r="J164" s="176" t="s">
        <v>135</v>
      </c>
      <c r="K164" s="176" t="s">
        <v>136</v>
      </c>
      <c r="L164" s="176" t="s">
        <v>137</v>
      </c>
      <c r="M164" s="176" t="s">
        <v>138</v>
      </c>
      <c r="N164" s="176" t="s">
        <v>139</v>
      </c>
      <c r="O164" s="176" t="s">
        <v>140</v>
      </c>
      <c r="P164" s="176" t="s">
        <v>141</v>
      </c>
      <c r="Q164" s="176" t="s">
        <v>142</v>
      </c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</row>
    <row r="165" spans="1:32" ht="15.75" customHeight="1">
      <c r="A165" s="165" t="str">
        <f t="shared" ref="A165:A202" si="4">B165&amp;C165</f>
        <v>SC5_BLUMENAUSC NO AR</v>
      </c>
      <c r="B165" s="3" t="s">
        <v>118</v>
      </c>
      <c r="C165" s="121" t="s">
        <v>45</v>
      </c>
      <c r="D165" s="117">
        <v>0.47199999999999998</v>
      </c>
      <c r="E165" s="117">
        <v>0.52800000000000002</v>
      </c>
      <c r="F165" s="117">
        <v>6.9000000000000006E-2</v>
      </c>
      <c r="G165" s="117">
        <v>8.5999999999999993E-2</v>
      </c>
      <c r="H165" s="117">
        <v>0.16500000000000001</v>
      </c>
      <c r="I165" s="117">
        <v>0.216</v>
      </c>
      <c r="J165" s="117">
        <v>0.18</v>
      </c>
      <c r="K165" s="117">
        <v>0.28399999999999997</v>
      </c>
      <c r="L165" s="117">
        <v>0.32200000000000001</v>
      </c>
      <c r="M165" s="117">
        <v>0.40300000000000002</v>
      </c>
      <c r="N165" s="117">
        <v>0.27500000000000002</v>
      </c>
      <c r="O165" s="117">
        <v>0.40899999999999997</v>
      </c>
      <c r="P165" s="117">
        <v>0.33400000000000002</v>
      </c>
      <c r="Q165" s="117">
        <v>0.25700000000000001</v>
      </c>
      <c r="S165" s="169">
        <f>IFERROR(IF(VLOOKUP($A165,SC5_BLUMENAU!$R:$X,7,FALSE)&gt;0,D165*VLOOKUP($A165,BASE_DADOS!$A:$O,12,0),0),0)</f>
        <v>0</v>
      </c>
      <c r="T165" s="169">
        <f>IFERROR(IF(VLOOKUP($A165,SC5_BLUMENAU!$R:$X,7,FALSE)&gt;0,E165*VLOOKUP($A165,BASE_DADOS!$A:$O,12,0),0),0)</f>
        <v>0</v>
      </c>
      <c r="U165" s="169">
        <f>IFERROR(IF(VLOOKUP($A165,SC5_BLUMENAU!$R:$X,7,FALSE)&gt;0,F165*VLOOKUP($A165,BASE_DADOS!$A:$O,12,0),0),0)</f>
        <v>0</v>
      </c>
      <c r="V165" s="169">
        <f>IFERROR(IF(VLOOKUP($A165,SC5_BLUMENAU!$R:$X,7,FALSE)&gt;0,G165*VLOOKUP($A165,BASE_DADOS!$A:$O,12,0),0),0)</f>
        <v>0</v>
      </c>
      <c r="W165" s="169">
        <f>IFERROR(IF(VLOOKUP($A165,SC5_BLUMENAU!$R:$X,7,FALSE)&gt;0,H165*VLOOKUP($A165,BASE_DADOS!$A:$O,12,0),0),0)</f>
        <v>0</v>
      </c>
      <c r="X165" s="169">
        <f>IFERROR(IF(VLOOKUP($A165,SC5_BLUMENAU!$R:$X,7,FALSE)&gt;0,I165*VLOOKUP($A165,BASE_DADOS!$A:$O,12,0),0),0)</f>
        <v>0</v>
      </c>
      <c r="Y165" s="169">
        <f>IFERROR(IF(VLOOKUP($A165,SC5_BLUMENAU!$R:$X,7,FALSE)&gt;0,J165*VLOOKUP($A165,BASE_DADOS!$A:$O,12,0),0),0)</f>
        <v>0</v>
      </c>
      <c r="Z165" s="169">
        <f>IFERROR(IF(VLOOKUP($A165,SC5_BLUMENAU!$R:$X,7,FALSE)&gt;0,K165*VLOOKUP($A165,BASE_DADOS!$A:$O,12,0),0),0)</f>
        <v>0</v>
      </c>
      <c r="AA165" s="169">
        <f>IFERROR(IF(VLOOKUP($A165,SC5_BLUMENAU!$R:$X,7,FALSE)&gt;0,L165*VLOOKUP($A165,BASE_DADOS!$A:$O,12,0),0),0)</f>
        <v>0</v>
      </c>
      <c r="AB165" s="169">
        <f>IFERROR(IF(VLOOKUP($A165,SC5_BLUMENAU!$R:$X,7,FALSE)&gt;0,M165*VLOOKUP($A165,BASE_DADOS!$A:$O,12,0),0),0)</f>
        <v>0</v>
      </c>
      <c r="AC165" s="169">
        <f>IFERROR(IF(VLOOKUP($A165,SC5_BLUMENAU!$R:$X,7,FALSE)&gt;0,N165*VLOOKUP($A165,BASE_DADOS!$A:$O,12,0),0),0)</f>
        <v>0</v>
      </c>
      <c r="AD165" s="169">
        <f>IFERROR(IF(VLOOKUP($A165,SC5_BLUMENAU!$R:$X,7,FALSE)&gt;0,O165*VLOOKUP($A165,BASE_DADOS!$A:$O,12,0),0),0)</f>
        <v>0</v>
      </c>
      <c r="AE165" s="169">
        <f>IFERROR(IF(VLOOKUP($A165,SC5_BLUMENAU!$R:$X,7,FALSE)&gt;0,P165*VLOOKUP($A165,BASE_DADOS!$A:$O,12,0),0),0)</f>
        <v>0</v>
      </c>
      <c r="AF165" s="169">
        <f>IFERROR(IF(VLOOKUP($A165,SC5_BLUMENAU!$R:$X,7,FALSE)&gt;0,Q165*VLOOKUP($A165,BASE_DADOS!$A:$O,12,0),0),0)</f>
        <v>0</v>
      </c>
    </row>
    <row r="166" spans="1:32" ht="15.75" customHeight="1">
      <c r="A166" s="165" t="str">
        <f t="shared" si="4"/>
        <v>SC5_BLUMENAUFALA BRASIL</v>
      </c>
      <c r="B166" s="3" t="s">
        <v>118</v>
      </c>
      <c r="C166" s="121" t="s">
        <v>48</v>
      </c>
      <c r="D166" s="117">
        <v>0.51800000000000002</v>
      </c>
      <c r="E166" s="117">
        <v>0.48199999999999998</v>
      </c>
      <c r="F166" s="117">
        <v>1.9E-2</v>
      </c>
      <c r="G166" s="117">
        <v>0.10199999999999999</v>
      </c>
      <c r="H166" s="117">
        <v>0.14599999999999999</v>
      </c>
      <c r="I166" s="117">
        <v>0.26800000000000002</v>
      </c>
      <c r="J166" s="117">
        <v>0.20599999999999999</v>
      </c>
      <c r="K166" s="117">
        <v>0.25800000000000001</v>
      </c>
      <c r="L166" s="117">
        <v>0.34699999999999998</v>
      </c>
      <c r="M166" s="117">
        <v>0.40300000000000002</v>
      </c>
      <c r="N166" s="117">
        <v>0.25</v>
      </c>
      <c r="O166" s="117">
        <v>0.47099999999999997</v>
      </c>
      <c r="P166" s="117">
        <v>0.27600000000000002</v>
      </c>
      <c r="Q166" s="117">
        <v>0.253</v>
      </c>
      <c r="S166" s="169">
        <f>IFERROR(IF(VLOOKUP($A166,SC5_BLUMENAU!$R:$X,7,FALSE)&gt;0,D166*VLOOKUP($A166,BASE_DADOS!$A:$O,12,0),0),0)</f>
        <v>0</v>
      </c>
      <c r="T166" s="169">
        <f>IFERROR(IF(VLOOKUP($A166,SC5_BLUMENAU!$R:$X,7,FALSE)&gt;0,E166*VLOOKUP($A166,BASE_DADOS!$A:$O,12,0),0),0)</f>
        <v>0</v>
      </c>
      <c r="U166" s="169">
        <f>IFERROR(IF(VLOOKUP($A166,SC5_BLUMENAU!$R:$X,7,FALSE)&gt;0,F166*VLOOKUP($A166,BASE_DADOS!$A:$O,12,0),0),0)</f>
        <v>0</v>
      </c>
      <c r="V166" s="169">
        <f>IFERROR(IF(VLOOKUP($A166,SC5_BLUMENAU!$R:$X,7,FALSE)&gt;0,G166*VLOOKUP($A166,BASE_DADOS!$A:$O,12,0),0),0)</f>
        <v>0</v>
      </c>
      <c r="W166" s="169">
        <f>IFERROR(IF(VLOOKUP($A166,SC5_BLUMENAU!$R:$X,7,FALSE)&gt;0,H166*VLOOKUP($A166,BASE_DADOS!$A:$O,12,0),0),0)</f>
        <v>0</v>
      </c>
      <c r="X166" s="169">
        <f>IFERROR(IF(VLOOKUP($A166,SC5_BLUMENAU!$R:$X,7,FALSE)&gt;0,I166*VLOOKUP($A166,BASE_DADOS!$A:$O,12,0),0),0)</f>
        <v>0</v>
      </c>
      <c r="Y166" s="169">
        <f>IFERROR(IF(VLOOKUP($A166,SC5_BLUMENAU!$R:$X,7,FALSE)&gt;0,J166*VLOOKUP($A166,BASE_DADOS!$A:$O,12,0),0),0)</f>
        <v>0</v>
      </c>
      <c r="Z166" s="169">
        <f>IFERROR(IF(VLOOKUP($A166,SC5_BLUMENAU!$R:$X,7,FALSE)&gt;0,K166*VLOOKUP($A166,BASE_DADOS!$A:$O,12,0),0),0)</f>
        <v>0</v>
      </c>
      <c r="AA166" s="169">
        <f>IFERROR(IF(VLOOKUP($A166,SC5_BLUMENAU!$R:$X,7,FALSE)&gt;0,L166*VLOOKUP($A166,BASE_DADOS!$A:$O,12,0),0),0)</f>
        <v>0</v>
      </c>
      <c r="AB166" s="169">
        <f>IFERROR(IF(VLOOKUP($A166,SC5_BLUMENAU!$R:$X,7,FALSE)&gt;0,M166*VLOOKUP($A166,BASE_DADOS!$A:$O,12,0),0),0)</f>
        <v>0</v>
      </c>
      <c r="AC166" s="169">
        <f>IFERROR(IF(VLOOKUP($A166,SC5_BLUMENAU!$R:$X,7,FALSE)&gt;0,N166*VLOOKUP($A166,BASE_DADOS!$A:$O,12,0),0),0)</f>
        <v>0</v>
      </c>
      <c r="AD166" s="169">
        <f>IFERROR(IF(VLOOKUP($A166,SC5_BLUMENAU!$R:$X,7,FALSE)&gt;0,O166*VLOOKUP($A166,BASE_DADOS!$A:$O,12,0),0),0)</f>
        <v>0</v>
      </c>
      <c r="AE166" s="169">
        <f>IFERROR(IF(VLOOKUP($A166,SC5_BLUMENAU!$R:$X,7,FALSE)&gt;0,P166*VLOOKUP($A166,BASE_DADOS!$A:$O,12,0),0),0)</f>
        <v>0</v>
      </c>
      <c r="AF166" s="169">
        <f>IFERROR(IF(VLOOKUP($A166,SC5_BLUMENAU!$R:$X,7,FALSE)&gt;0,Q166*VLOOKUP($A166,BASE_DADOS!$A:$O,12,0),0),0)</f>
        <v>0</v>
      </c>
    </row>
    <row r="167" spans="1:32" ht="15.75" customHeight="1">
      <c r="A167" s="165" t="str">
        <f t="shared" si="4"/>
        <v>SC5_BLUMENAUHOJE EM DIA</v>
      </c>
      <c r="B167" s="3" t="s">
        <v>118</v>
      </c>
      <c r="C167" s="121" t="s">
        <v>50</v>
      </c>
      <c r="D167" s="117">
        <v>0.54500000000000004</v>
      </c>
      <c r="E167" s="117">
        <v>0.45500000000000002</v>
      </c>
      <c r="F167" s="117">
        <v>1.4999999999999999E-2</v>
      </c>
      <c r="G167" s="117">
        <v>0.188</v>
      </c>
      <c r="H167" s="117">
        <v>0.249</v>
      </c>
      <c r="I167" s="117">
        <v>0.16900000000000001</v>
      </c>
      <c r="J167" s="117">
        <v>0.17399999999999999</v>
      </c>
      <c r="K167" s="117">
        <v>0.20399999999999999</v>
      </c>
      <c r="L167" s="117">
        <v>0.254</v>
      </c>
      <c r="M167" s="117">
        <v>0.48299999999999998</v>
      </c>
      <c r="N167" s="117">
        <v>0.26300000000000001</v>
      </c>
      <c r="O167" s="117">
        <v>0.49399999999999999</v>
      </c>
      <c r="P167" s="117">
        <v>0.41799999999999998</v>
      </c>
      <c r="Q167" s="117">
        <v>8.7999999999999995E-2</v>
      </c>
      <c r="S167" s="169">
        <f>IFERROR(IF(VLOOKUP($A167,SC5_BLUMENAU!$R:$X,7,FALSE)&gt;0,D167*VLOOKUP($A167,BASE_DADOS!$A:$O,12,0),0),0)</f>
        <v>0</v>
      </c>
      <c r="T167" s="169">
        <f>IFERROR(IF(VLOOKUP($A167,SC5_BLUMENAU!$R:$X,7,FALSE)&gt;0,E167*VLOOKUP($A167,BASE_DADOS!$A:$O,12,0),0),0)</f>
        <v>0</v>
      </c>
      <c r="U167" s="169">
        <f>IFERROR(IF(VLOOKUP($A167,SC5_BLUMENAU!$R:$X,7,FALSE)&gt;0,F167*VLOOKUP($A167,BASE_DADOS!$A:$O,12,0),0),0)</f>
        <v>0</v>
      </c>
      <c r="V167" s="169">
        <f>IFERROR(IF(VLOOKUP($A167,SC5_BLUMENAU!$R:$X,7,FALSE)&gt;0,G167*VLOOKUP($A167,BASE_DADOS!$A:$O,12,0),0),0)</f>
        <v>0</v>
      </c>
      <c r="W167" s="169">
        <f>IFERROR(IF(VLOOKUP($A167,SC5_BLUMENAU!$R:$X,7,FALSE)&gt;0,H167*VLOOKUP($A167,BASE_DADOS!$A:$O,12,0),0),0)</f>
        <v>0</v>
      </c>
      <c r="X167" s="169">
        <f>IFERROR(IF(VLOOKUP($A167,SC5_BLUMENAU!$R:$X,7,FALSE)&gt;0,I167*VLOOKUP($A167,BASE_DADOS!$A:$O,12,0),0),0)</f>
        <v>0</v>
      </c>
      <c r="Y167" s="169">
        <f>IFERROR(IF(VLOOKUP($A167,SC5_BLUMENAU!$R:$X,7,FALSE)&gt;0,J167*VLOOKUP($A167,BASE_DADOS!$A:$O,12,0),0),0)</f>
        <v>0</v>
      </c>
      <c r="Z167" s="169">
        <f>IFERROR(IF(VLOOKUP($A167,SC5_BLUMENAU!$R:$X,7,FALSE)&gt;0,K167*VLOOKUP($A167,BASE_DADOS!$A:$O,12,0),0),0)</f>
        <v>0</v>
      </c>
      <c r="AA167" s="169">
        <f>IFERROR(IF(VLOOKUP($A167,SC5_BLUMENAU!$R:$X,7,FALSE)&gt;0,L167*VLOOKUP($A167,BASE_DADOS!$A:$O,12,0),0),0)</f>
        <v>0</v>
      </c>
      <c r="AB167" s="169">
        <f>IFERROR(IF(VLOOKUP($A167,SC5_BLUMENAU!$R:$X,7,FALSE)&gt;0,M167*VLOOKUP($A167,BASE_DADOS!$A:$O,12,0),0),0)</f>
        <v>0</v>
      </c>
      <c r="AC167" s="169">
        <f>IFERROR(IF(VLOOKUP($A167,SC5_BLUMENAU!$R:$X,7,FALSE)&gt;0,N167*VLOOKUP($A167,BASE_DADOS!$A:$O,12,0),0),0)</f>
        <v>0</v>
      </c>
      <c r="AD167" s="169">
        <f>IFERROR(IF(VLOOKUP($A167,SC5_BLUMENAU!$R:$X,7,FALSE)&gt;0,O167*VLOOKUP($A167,BASE_DADOS!$A:$O,12,0),0),0)</f>
        <v>0</v>
      </c>
      <c r="AE167" s="169">
        <f>IFERROR(IF(VLOOKUP($A167,SC5_BLUMENAU!$R:$X,7,FALSE)&gt;0,P167*VLOOKUP($A167,BASE_DADOS!$A:$O,12,0),0),0)</f>
        <v>0</v>
      </c>
      <c r="AF167" s="169">
        <f>IFERROR(IF(VLOOKUP($A167,SC5_BLUMENAU!$R:$X,7,FALSE)&gt;0,Q167*VLOOKUP($A167,BASE_DADOS!$A:$O,12,0),0),0)</f>
        <v>0</v>
      </c>
    </row>
    <row r="168" spans="1:32" ht="15.75" customHeight="1">
      <c r="A168" s="165" t="str">
        <f t="shared" si="4"/>
        <v>SC5_BLUMENAUBALANÇO GERAL SC</v>
      </c>
      <c r="B168" s="3" t="s">
        <v>118</v>
      </c>
      <c r="C168" s="121" t="s">
        <v>52</v>
      </c>
      <c r="D168" s="117">
        <v>0.46300000000000002</v>
      </c>
      <c r="E168" s="117">
        <v>0.53700000000000003</v>
      </c>
      <c r="F168" s="117">
        <v>6.0999999999999999E-2</v>
      </c>
      <c r="G168" s="117">
        <v>0.14099999999999999</v>
      </c>
      <c r="H168" s="117">
        <v>0.16700000000000001</v>
      </c>
      <c r="I168" s="117">
        <v>0.20399999999999999</v>
      </c>
      <c r="J168" s="117">
        <v>0.16</v>
      </c>
      <c r="K168" s="117">
        <v>0.26600000000000001</v>
      </c>
      <c r="L168" s="117">
        <v>0.27400000000000002</v>
      </c>
      <c r="M168" s="117">
        <v>0.41199999999999998</v>
      </c>
      <c r="N168" s="117">
        <v>0.314</v>
      </c>
      <c r="O168" s="117">
        <v>0.39</v>
      </c>
      <c r="P168" s="117">
        <v>0.41299999999999998</v>
      </c>
      <c r="Q168" s="117">
        <v>0.19700000000000001</v>
      </c>
      <c r="S168" s="169">
        <f>IFERROR(IF(VLOOKUP($A168,SC5_BLUMENAU!$R:$X,7,FALSE)&gt;0,D168*VLOOKUP($A168,BASE_DADOS!$A:$O,12,0),0),0)</f>
        <v>0</v>
      </c>
      <c r="T168" s="169">
        <f>IFERROR(IF(VLOOKUP($A168,SC5_BLUMENAU!$R:$X,7,FALSE)&gt;0,E168*VLOOKUP($A168,BASE_DADOS!$A:$O,12,0),0),0)</f>
        <v>0</v>
      </c>
      <c r="U168" s="169">
        <f>IFERROR(IF(VLOOKUP($A168,SC5_BLUMENAU!$R:$X,7,FALSE)&gt;0,F168*VLOOKUP($A168,BASE_DADOS!$A:$O,12,0),0),0)</f>
        <v>0</v>
      </c>
      <c r="V168" s="169">
        <f>IFERROR(IF(VLOOKUP($A168,SC5_BLUMENAU!$R:$X,7,FALSE)&gt;0,G168*VLOOKUP($A168,BASE_DADOS!$A:$O,12,0),0),0)</f>
        <v>0</v>
      </c>
      <c r="W168" s="169">
        <f>IFERROR(IF(VLOOKUP($A168,SC5_BLUMENAU!$R:$X,7,FALSE)&gt;0,H168*VLOOKUP($A168,BASE_DADOS!$A:$O,12,0),0),0)</f>
        <v>0</v>
      </c>
      <c r="X168" s="169">
        <f>IFERROR(IF(VLOOKUP($A168,SC5_BLUMENAU!$R:$X,7,FALSE)&gt;0,I168*VLOOKUP($A168,BASE_DADOS!$A:$O,12,0),0),0)</f>
        <v>0</v>
      </c>
      <c r="Y168" s="169">
        <f>IFERROR(IF(VLOOKUP($A168,SC5_BLUMENAU!$R:$X,7,FALSE)&gt;0,J168*VLOOKUP($A168,BASE_DADOS!$A:$O,12,0),0),0)</f>
        <v>0</v>
      </c>
      <c r="Z168" s="169">
        <f>IFERROR(IF(VLOOKUP($A168,SC5_BLUMENAU!$R:$X,7,FALSE)&gt;0,K168*VLOOKUP($A168,BASE_DADOS!$A:$O,12,0),0),0)</f>
        <v>0</v>
      </c>
      <c r="AA168" s="169">
        <f>IFERROR(IF(VLOOKUP($A168,SC5_BLUMENAU!$R:$X,7,FALSE)&gt;0,L168*VLOOKUP($A168,BASE_DADOS!$A:$O,12,0),0),0)</f>
        <v>0</v>
      </c>
      <c r="AB168" s="169">
        <f>IFERROR(IF(VLOOKUP($A168,SC5_BLUMENAU!$R:$X,7,FALSE)&gt;0,M168*VLOOKUP($A168,BASE_DADOS!$A:$O,12,0),0),0)</f>
        <v>0</v>
      </c>
      <c r="AC168" s="169">
        <f>IFERROR(IF(VLOOKUP($A168,SC5_BLUMENAU!$R:$X,7,FALSE)&gt;0,N168*VLOOKUP($A168,BASE_DADOS!$A:$O,12,0),0),0)</f>
        <v>0</v>
      </c>
      <c r="AD168" s="169">
        <f>IFERROR(IF(VLOOKUP($A168,SC5_BLUMENAU!$R:$X,7,FALSE)&gt;0,O168*VLOOKUP($A168,BASE_DADOS!$A:$O,12,0),0),0)</f>
        <v>0</v>
      </c>
      <c r="AE168" s="169">
        <f>IFERROR(IF(VLOOKUP($A168,SC5_BLUMENAU!$R:$X,7,FALSE)&gt;0,P168*VLOOKUP($A168,BASE_DADOS!$A:$O,12,0),0),0)</f>
        <v>0</v>
      </c>
      <c r="AF168" s="169">
        <f>IFERROR(IF(VLOOKUP($A168,SC5_BLUMENAU!$R:$X,7,FALSE)&gt;0,Q168*VLOOKUP($A168,BASE_DADOS!$A:$O,12,0),0),0)</f>
        <v>0</v>
      </c>
    </row>
    <row r="169" spans="1:32" ht="15.75" customHeight="1">
      <c r="A169" s="165" t="str">
        <f t="shared" si="4"/>
        <v>SC5_BLUMENAUTRIBUNA DO POVO</v>
      </c>
      <c r="B169" s="3" t="s">
        <v>118</v>
      </c>
      <c r="C169" s="121" t="s">
        <v>117</v>
      </c>
      <c r="D169" s="117">
        <v>0.59899999999999998</v>
      </c>
      <c r="E169" s="117">
        <v>0.40100000000000002</v>
      </c>
      <c r="F169" s="117">
        <v>8.8999999999999996E-2</v>
      </c>
      <c r="G169" s="117">
        <v>0.152</v>
      </c>
      <c r="H169" s="117">
        <v>0.189</v>
      </c>
      <c r="I169" s="117">
        <v>0.124</v>
      </c>
      <c r="J169" s="117">
        <v>0.221</v>
      </c>
      <c r="K169" s="117">
        <v>0.22600000000000001</v>
      </c>
      <c r="L169" s="117">
        <v>0.30499999999999999</v>
      </c>
      <c r="M169" s="117">
        <v>0.33100000000000002</v>
      </c>
      <c r="N169" s="117">
        <v>0.36399999999999999</v>
      </c>
      <c r="O169" s="117">
        <v>0.46300000000000002</v>
      </c>
      <c r="P169" s="117">
        <v>0.34300000000000003</v>
      </c>
      <c r="Q169" s="117">
        <v>0.193</v>
      </c>
      <c r="S169" s="169">
        <f>IFERROR(IF(VLOOKUP($A169,SC5_BLUMENAU!$R:$X,7,FALSE)&gt;0,D169*VLOOKUP($A169,BASE_DADOS!$A:$O,12,0),0),0)</f>
        <v>0</v>
      </c>
      <c r="T169" s="169">
        <f>IFERROR(IF(VLOOKUP($A169,SC5_BLUMENAU!$R:$X,7,FALSE)&gt;0,E169*VLOOKUP($A169,BASE_DADOS!$A:$O,12,0),0),0)</f>
        <v>0</v>
      </c>
      <c r="U169" s="169">
        <f>IFERROR(IF(VLOOKUP($A169,SC5_BLUMENAU!$R:$X,7,FALSE)&gt;0,F169*VLOOKUP($A169,BASE_DADOS!$A:$O,12,0),0),0)</f>
        <v>0</v>
      </c>
      <c r="V169" s="169">
        <f>IFERROR(IF(VLOOKUP($A169,SC5_BLUMENAU!$R:$X,7,FALSE)&gt;0,G169*VLOOKUP($A169,BASE_DADOS!$A:$O,12,0),0),0)</f>
        <v>0</v>
      </c>
      <c r="W169" s="169">
        <f>IFERROR(IF(VLOOKUP($A169,SC5_BLUMENAU!$R:$X,7,FALSE)&gt;0,H169*VLOOKUP($A169,BASE_DADOS!$A:$O,12,0),0),0)</f>
        <v>0</v>
      </c>
      <c r="X169" s="169">
        <f>IFERROR(IF(VLOOKUP($A169,SC5_BLUMENAU!$R:$X,7,FALSE)&gt;0,I169*VLOOKUP($A169,BASE_DADOS!$A:$O,12,0),0),0)</f>
        <v>0</v>
      </c>
      <c r="Y169" s="169">
        <f>IFERROR(IF(VLOOKUP($A169,SC5_BLUMENAU!$R:$X,7,FALSE)&gt;0,J169*VLOOKUP($A169,BASE_DADOS!$A:$O,12,0),0),0)</f>
        <v>0</v>
      </c>
      <c r="Z169" s="169">
        <f>IFERROR(IF(VLOOKUP($A169,SC5_BLUMENAU!$R:$X,7,FALSE)&gt;0,K169*VLOOKUP($A169,BASE_DADOS!$A:$O,12,0),0),0)</f>
        <v>0</v>
      </c>
      <c r="AA169" s="169">
        <f>IFERROR(IF(VLOOKUP($A169,SC5_BLUMENAU!$R:$X,7,FALSE)&gt;0,L169*VLOOKUP($A169,BASE_DADOS!$A:$O,12,0),0),0)</f>
        <v>0</v>
      </c>
      <c r="AB169" s="169">
        <f>IFERROR(IF(VLOOKUP($A169,SC5_BLUMENAU!$R:$X,7,FALSE)&gt;0,M169*VLOOKUP($A169,BASE_DADOS!$A:$O,12,0),0),0)</f>
        <v>0</v>
      </c>
      <c r="AC169" s="169">
        <f>IFERROR(IF(VLOOKUP($A169,SC5_BLUMENAU!$R:$X,7,FALSE)&gt;0,N169*VLOOKUP($A169,BASE_DADOS!$A:$O,12,0),0),0)</f>
        <v>0</v>
      </c>
      <c r="AD169" s="169">
        <f>IFERROR(IF(VLOOKUP($A169,SC5_BLUMENAU!$R:$X,7,FALSE)&gt;0,O169*VLOOKUP($A169,BASE_DADOS!$A:$O,12,0),0),0)</f>
        <v>0</v>
      </c>
      <c r="AE169" s="169">
        <f>IFERROR(IF(VLOOKUP($A169,SC5_BLUMENAU!$R:$X,7,FALSE)&gt;0,P169*VLOOKUP($A169,BASE_DADOS!$A:$O,12,0),0),0)</f>
        <v>0</v>
      </c>
      <c r="AF169" s="169">
        <f>IFERROR(IF(VLOOKUP($A169,SC5_BLUMENAU!$R:$X,7,FALSE)&gt;0,Q169*VLOOKUP($A169,BASE_DADOS!$A:$O,12,0),0),0)</f>
        <v>0</v>
      </c>
    </row>
    <row r="170" spans="1:32" ht="15.75" customHeight="1">
      <c r="A170" s="165" t="str">
        <f t="shared" si="4"/>
        <v>SC5_BLUMENAUVER MAIS</v>
      </c>
      <c r="B170" s="3" t="s">
        <v>118</v>
      </c>
      <c r="C170" s="121" t="s">
        <v>113</v>
      </c>
      <c r="D170" s="117">
        <v>0.42599999999999999</v>
      </c>
      <c r="E170" s="117">
        <v>0.57399999999999995</v>
      </c>
      <c r="F170" s="117">
        <v>2.3E-2</v>
      </c>
      <c r="G170" s="117">
        <v>0.111</v>
      </c>
      <c r="H170" s="117">
        <v>8.3000000000000004E-2</v>
      </c>
      <c r="I170" s="117">
        <v>0.26600000000000001</v>
      </c>
      <c r="J170" s="117">
        <v>0.22500000000000001</v>
      </c>
      <c r="K170" s="117">
        <v>0.29199999999999998</v>
      </c>
      <c r="L170" s="117">
        <v>0.193</v>
      </c>
      <c r="M170" s="117">
        <v>0.42399999999999999</v>
      </c>
      <c r="N170" s="117">
        <v>0.38300000000000001</v>
      </c>
      <c r="O170" s="117">
        <v>0.27500000000000002</v>
      </c>
      <c r="P170" s="117">
        <v>0.44600000000000001</v>
      </c>
      <c r="Q170" s="117">
        <v>0.27900000000000003</v>
      </c>
      <c r="S170" s="169">
        <f>IFERROR(IF(VLOOKUP($A170,SC5_BLUMENAU!$R:$X,7,FALSE)&gt;0,D170*VLOOKUP($A170,BASE_DADOS!$A:$O,12,0),0),0)</f>
        <v>0</v>
      </c>
      <c r="T170" s="169">
        <f>IFERROR(IF(VLOOKUP($A170,SC5_BLUMENAU!$R:$X,7,FALSE)&gt;0,E170*VLOOKUP($A170,BASE_DADOS!$A:$O,12,0),0),0)</f>
        <v>0</v>
      </c>
      <c r="U170" s="169">
        <f>IFERROR(IF(VLOOKUP($A170,SC5_BLUMENAU!$R:$X,7,FALSE)&gt;0,F170*VLOOKUP($A170,BASE_DADOS!$A:$O,12,0),0),0)</f>
        <v>0</v>
      </c>
      <c r="V170" s="169">
        <f>IFERROR(IF(VLOOKUP($A170,SC5_BLUMENAU!$R:$X,7,FALSE)&gt;0,G170*VLOOKUP($A170,BASE_DADOS!$A:$O,12,0),0),0)</f>
        <v>0</v>
      </c>
      <c r="W170" s="169">
        <f>IFERROR(IF(VLOOKUP($A170,SC5_BLUMENAU!$R:$X,7,FALSE)&gt;0,H170*VLOOKUP($A170,BASE_DADOS!$A:$O,12,0),0),0)</f>
        <v>0</v>
      </c>
      <c r="X170" s="169">
        <f>IFERROR(IF(VLOOKUP($A170,SC5_BLUMENAU!$R:$X,7,FALSE)&gt;0,I170*VLOOKUP($A170,BASE_DADOS!$A:$O,12,0),0),0)</f>
        <v>0</v>
      </c>
      <c r="Y170" s="169">
        <f>IFERROR(IF(VLOOKUP($A170,SC5_BLUMENAU!$R:$X,7,FALSE)&gt;0,J170*VLOOKUP($A170,BASE_DADOS!$A:$O,12,0),0),0)</f>
        <v>0</v>
      </c>
      <c r="Z170" s="169">
        <f>IFERROR(IF(VLOOKUP($A170,SC5_BLUMENAU!$R:$X,7,FALSE)&gt;0,K170*VLOOKUP($A170,BASE_DADOS!$A:$O,12,0),0),0)</f>
        <v>0</v>
      </c>
      <c r="AA170" s="169">
        <f>IFERROR(IF(VLOOKUP($A170,SC5_BLUMENAU!$R:$X,7,FALSE)&gt;0,L170*VLOOKUP($A170,BASE_DADOS!$A:$O,12,0),0),0)</f>
        <v>0</v>
      </c>
      <c r="AB170" s="169">
        <f>IFERROR(IF(VLOOKUP($A170,SC5_BLUMENAU!$R:$X,7,FALSE)&gt;0,M170*VLOOKUP($A170,BASE_DADOS!$A:$O,12,0),0),0)</f>
        <v>0</v>
      </c>
      <c r="AC170" s="169">
        <f>IFERROR(IF(VLOOKUP($A170,SC5_BLUMENAU!$R:$X,7,FALSE)&gt;0,N170*VLOOKUP($A170,BASE_DADOS!$A:$O,12,0),0),0)</f>
        <v>0</v>
      </c>
      <c r="AD170" s="169">
        <f>IFERROR(IF(VLOOKUP($A170,SC5_BLUMENAU!$R:$X,7,FALSE)&gt;0,O170*VLOOKUP($A170,BASE_DADOS!$A:$O,12,0),0),0)</f>
        <v>0</v>
      </c>
      <c r="AE170" s="169">
        <f>IFERROR(IF(VLOOKUP($A170,SC5_BLUMENAU!$R:$X,7,FALSE)&gt;0,P170*VLOOKUP($A170,BASE_DADOS!$A:$O,12,0),0),0)</f>
        <v>0</v>
      </c>
      <c r="AF170" s="169">
        <f>IFERROR(IF(VLOOKUP($A170,SC5_BLUMENAU!$R:$X,7,FALSE)&gt;0,Q170*VLOOKUP($A170,BASE_DADOS!$A:$O,12,0),0),0)</f>
        <v>0</v>
      </c>
    </row>
    <row r="171" spans="1:32" ht="15.75" customHeight="1">
      <c r="A171" s="165" t="str">
        <f t="shared" si="4"/>
        <v>SC5_BLUMENAUNOVELA DA TARDE 1</v>
      </c>
      <c r="B171" s="3" t="s">
        <v>118</v>
      </c>
      <c r="C171" s="121" t="s">
        <v>56</v>
      </c>
      <c r="D171" s="117">
        <v>0.498</v>
      </c>
      <c r="E171" s="117">
        <v>0.502</v>
      </c>
      <c r="F171" s="117">
        <v>6.6000000000000003E-2</v>
      </c>
      <c r="G171" s="117">
        <v>9.1999999999999998E-2</v>
      </c>
      <c r="H171" s="117">
        <v>0.16600000000000001</v>
      </c>
      <c r="I171" s="117">
        <v>0.20799999999999999</v>
      </c>
      <c r="J171" s="117">
        <v>0.19800000000000001</v>
      </c>
      <c r="K171" s="117">
        <v>0.26800000000000002</v>
      </c>
      <c r="L171" s="117">
        <v>0.20399999999999999</v>
      </c>
      <c r="M171" s="117">
        <v>0.39600000000000002</v>
      </c>
      <c r="N171" s="117">
        <v>0.4</v>
      </c>
      <c r="O171" s="117">
        <v>0.33500000000000002</v>
      </c>
      <c r="P171" s="117">
        <v>0.41699999999999998</v>
      </c>
      <c r="Q171" s="117">
        <v>0.248</v>
      </c>
      <c r="S171" s="169">
        <f>IFERROR(IF(VLOOKUP($A171,SC5_BLUMENAU!$R:$X,7,FALSE)&gt;0,D171*VLOOKUP($A171,BASE_DADOS!$A:$O,12,0),0),0)</f>
        <v>0</v>
      </c>
      <c r="T171" s="169">
        <f>IFERROR(IF(VLOOKUP($A171,SC5_BLUMENAU!$R:$X,7,FALSE)&gt;0,E171*VLOOKUP($A171,BASE_DADOS!$A:$O,12,0),0),0)</f>
        <v>0</v>
      </c>
      <c r="U171" s="169">
        <f>IFERROR(IF(VLOOKUP($A171,SC5_BLUMENAU!$R:$X,7,FALSE)&gt;0,F171*VLOOKUP($A171,BASE_DADOS!$A:$O,12,0),0),0)</f>
        <v>0</v>
      </c>
      <c r="V171" s="169">
        <f>IFERROR(IF(VLOOKUP($A171,SC5_BLUMENAU!$R:$X,7,FALSE)&gt;0,G171*VLOOKUP($A171,BASE_DADOS!$A:$O,12,0),0),0)</f>
        <v>0</v>
      </c>
      <c r="W171" s="169">
        <f>IFERROR(IF(VLOOKUP($A171,SC5_BLUMENAU!$R:$X,7,FALSE)&gt;0,H171*VLOOKUP($A171,BASE_DADOS!$A:$O,12,0),0),0)</f>
        <v>0</v>
      </c>
      <c r="X171" s="169">
        <f>IFERROR(IF(VLOOKUP($A171,SC5_BLUMENAU!$R:$X,7,FALSE)&gt;0,I171*VLOOKUP($A171,BASE_DADOS!$A:$O,12,0),0),0)</f>
        <v>0</v>
      </c>
      <c r="Y171" s="169">
        <f>IFERROR(IF(VLOOKUP($A171,SC5_BLUMENAU!$R:$X,7,FALSE)&gt;0,J171*VLOOKUP($A171,BASE_DADOS!$A:$O,12,0),0),0)</f>
        <v>0</v>
      </c>
      <c r="Z171" s="169">
        <f>IFERROR(IF(VLOOKUP($A171,SC5_BLUMENAU!$R:$X,7,FALSE)&gt;0,K171*VLOOKUP($A171,BASE_DADOS!$A:$O,12,0),0),0)</f>
        <v>0</v>
      </c>
      <c r="AA171" s="169">
        <f>IFERROR(IF(VLOOKUP($A171,SC5_BLUMENAU!$R:$X,7,FALSE)&gt;0,L171*VLOOKUP($A171,BASE_DADOS!$A:$O,12,0),0),0)</f>
        <v>0</v>
      </c>
      <c r="AB171" s="169">
        <f>IFERROR(IF(VLOOKUP($A171,SC5_BLUMENAU!$R:$X,7,FALSE)&gt;0,M171*VLOOKUP($A171,BASE_DADOS!$A:$O,12,0),0),0)</f>
        <v>0</v>
      </c>
      <c r="AC171" s="169">
        <f>IFERROR(IF(VLOOKUP($A171,SC5_BLUMENAU!$R:$X,7,FALSE)&gt;0,N171*VLOOKUP($A171,BASE_DADOS!$A:$O,12,0),0),0)</f>
        <v>0</v>
      </c>
      <c r="AD171" s="169">
        <f>IFERROR(IF(VLOOKUP($A171,SC5_BLUMENAU!$R:$X,7,FALSE)&gt;0,O171*VLOOKUP($A171,BASE_DADOS!$A:$O,12,0),0),0)</f>
        <v>0</v>
      </c>
      <c r="AE171" s="169">
        <f>IFERROR(IF(VLOOKUP($A171,SC5_BLUMENAU!$R:$X,7,FALSE)&gt;0,P171*VLOOKUP($A171,BASE_DADOS!$A:$O,12,0),0),0)</f>
        <v>0</v>
      </c>
      <c r="AF171" s="169">
        <f>IFERROR(IF(VLOOKUP($A171,SC5_BLUMENAU!$R:$X,7,FALSE)&gt;0,Q171*VLOOKUP($A171,BASE_DADOS!$A:$O,12,0),0),0)</f>
        <v>0</v>
      </c>
    </row>
    <row r="172" spans="1:32" ht="15.75" customHeight="1">
      <c r="A172" s="165" t="str">
        <f t="shared" si="4"/>
        <v>SC5_BLUMENAUCIDADE ALERTA NACIONAL</v>
      </c>
      <c r="B172" s="3" t="s">
        <v>118</v>
      </c>
      <c r="C172" s="121" t="s">
        <v>58</v>
      </c>
      <c r="D172" s="117">
        <v>0.56200000000000006</v>
      </c>
      <c r="E172" s="117">
        <v>0.438</v>
      </c>
      <c r="F172" s="117">
        <v>0.105</v>
      </c>
      <c r="G172" s="117">
        <v>7.5999999999999998E-2</v>
      </c>
      <c r="H172" s="117">
        <v>0.24</v>
      </c>
      <c r="I172" s="117">
        <v>0.157</v>
      </c>
      <c r="J172" s="117">
        <v>0.17499999999999999</v>
      </c>
      <c r="K172" s="117">
        <v>0.247</v>
      </c>
      <c r="L172" s="117">
        <v>0.214</v>
      </c>
      <c r="M172" s="117">
        <v>0.371</v>
      </c>
      <c r="N172" s="117">
        <v>0.41499999999999998</v>
      </c>
      <c r="O172" s="117">
        <v>0.38800000000000001</v>
      </c>
      <c r="P172" s="117">
        <v>0.39200000000000002</v>
      </c>
      <c r="Q172" s="117">
        <v>0.219</v>
      </c>
      <c r="S172" s="169">
        <f>IFERROR(IF(VLOOKUP($A172,SC5_BLUMENAU!$R:$X,7,FALSE)&gt;0,D172*VLOOKUP($A172,BASE_DADOS!$A:$O,12,0),0),0)</f>
        <v>0</v>
      </c>
      <c r="T172" s="169">
        <f>IFERROR(IF(VLOOKUP($A172,SC5_BLUMENAU!$R:$X,7,FALSE)&gt;0,E172*VLOOKUP($A172,BASE_DADOS!$A:$O,12,0),0),0)</f>
        <v>0</v>
      </c>
      <c r="U172" s="169">
        <f>IFERROR(IF(VLOOKUP($A172,SC5_BLUMENAU!$R:$X,7,FALSE)&gt;0,F172*VLOOKUP($A172,BASE_DADOS!$A:$O,12,0),0),0)</f>
        <v>0</v>
      </c>
      <c r="V172" s="169">
        <f>IFERROR(IF(VLOOKUP($A172,SC5_BLUMENAU!$R:$X,7,FALSE)&gt;0,G172*VLOOKUP($A172,BASE_DADOS!$A:$O,12,0),0),0)</f>
        <v>0</v>
      </c>
      <c r="W172" s="169">
        <f>IFERROR(IF(VLOOKUP($A172,SC5_BLUMENAU!$R:$X,7,FALSE)&gt;0,H172*VLOOKUP($A172,BASE_DADOS!$A:$O,12,0),0),0)</f>
        <v>0</v>
      </c>
      <c r="X172" s="169">
        <f>IFERROR(IF(VLOOKUP($A172,SC5_BLUMENAU!$R:$X,7,FALSE)&gt;0,I172*VLOOKUP($A172,BASE_DADOS!$A:$O,12,0),0),0)</f>
        <v>0</v>
      </c>
      <c r="Y172" s="169">
        <f>IFERROR(IF(VLOOKUP($A172,SC5_BLUMENAU!$R:$X,7,FALSE)&gt;0,J172*VLOOKUP($A172,BASE_DADOS!$A:$O,12,0),0),0)</f>
        <v>0</v>
      </c>
      <c r="Z172" s="169">
        <f>IFERROR(IF(VLOOKUP($A172,SC5_BLUMENAU!$R:$X,7,FALSE)&gt;0,K172*VLOOKUP($A172,BASE_DADOS!$A:$O,12,0),0),0)</f>
        <v>0</v>
      </c>
      <c r="AA172" s="169">
        <f>IFERROR(IF(VLOOKUP($A172,SC5_BLUMENAU!$R:$X,7,FALSE)&gt;0,L172*VLOOKUP($A172,BASE_DADOS!$A:$O,12,0),0),0)</f>
        <v>0</v>
      </c>
      <c r="AB172" s="169">
        <f>IFERROR(IF(VLOOKUP($A172,SC5_BLUMENAU!$R:$X,7,FALSE)&gt;0,M172*VLOOKUP($A172,BASE_DADOS!$A:$O,12,0),0),0)</f>
        <v>0</v>
      </c>
      <c r="AC172" s="169">
        <f>IFERROR(IF(VLOOKUP($A172,SC5_BLUMENAU!$R:$X,7,FALSE)&gt;0,N172*VLOOKUP($A172,BASE_DADOS!$A:$O,12,0),0),0)</f>
        <v>0</v>
      </c>
      <c r="AD172" s="169">
        <f>IFERROR(IF(VLOOKUP($A172,SC5_BLUMENAU!$R:$X,7,FALSE)&gt;0,O172*VLOOKUP($A172,BASE_DADOS!$A:$O,12,0),0),0)</f>
        <v>0</v>
      </c>
      <c r="AE172" s="169">
        <f>IFERROR(IF(VLOOKUP($A172,SC5_BLUMENAU!$R:$X,7,FALSE)&gt;0,P172*VLOOKUP($A172,BASE_DADOS!$A:$O,12,0),0),0)</f>
        <v>0</v>
      </c>
      <c r="AF172" s="169">
        <f>IFERROR(IF(VLOOKUP($A172,SC5_BLUMENAU!$R:$X,7,FALSE)&gt;0,Q172*VLOOKUP($A172,BASE_DADOS!$A:$O,12,0),0),0)</f>
        <v>0</v>
      </c>
    </row>
    <row r="173" spans="1:32" ht="15.75" customHeight="1">
      <c r="A173" s="165" t="str">
        <f t="shared" si="4"/>
        <v>SC5_BLUMENAUCIDADE ALERTA SC</v>
      </c>
      <c r="B173" s="3" t="s">
        <v>118</v>
      </c>
      <c r="C173" s="121" t="s">
        <v>60</v>
      </c>
      <c r="D173" s="117">
        <v>0.45200000000000001</v>
      </c>
      <c r="E173" s="117">
        <v>0.54800000000000004</v>
      </c>
      <c r="F173" s="117">
        <v>0.11600000000000001</v>
      </c>
      <c r="G173" s="117">
        <v>0.13</v>
      </c>
      <c r="H173" s="117">
        <v>0.13</v>
      </c>
      <c r="I173" s="117">
        <v>0.18099999999999999</v>
      </c>
      <c r="J173" s="117">
        <v>0.254</v>
      </c>
      <c r="K173" s="117">
        <v>0.19</v>
      </c>
      <c r="L173" s="117">
        <v>0.20799999999999999</v>
      </c>
      <c r="M173" s="117">
        <v>0.41599999999999998</v>
      </c>
      <c r="N173" s="117">
        <v>0.375</v>
      </c>
      <c r="O173" s="117">
        <v>0.39500000000000002</v>
      </c>
      <c r="P173" s="117">
        <v>0.30499999999999999</v>
      </c>
      <c r="Q173" s="117">
        <v>0.30099999999999999</v>
      </c>
      <c r="S173" s="169">
        <f>IFERROR(IF(VLOOKUP($A173,SC5_BLUMENAU!$R:$X,7,FALSE)&gt;0,D173*VLOOKUP($A173,BASE_DADOS!$A:$O,12,0),0),0)</f>
        <v>0</v>
      </c>
      <c r="T173" s="169">
        <f>IFERROR(IF(VLOOKUP($A173,SC5_BLUMENAU!$R:$X,7,FALSE)&gt;0,E173*VLOOKUP($A173,BASE_DADOS!$A:$O,12,0),0),0)</f>
        <v>0</v>
      </c>
      <c r="U173" s="169">
        <f>IFERROR(IF(VLOOKUP($A173,SC5_BLUMENAU!$R:$X,7,FALSE)&gt;0,F173*VLOOKUP($A173,BASE_DADOS!$A:$O,12,0),0),0)</f>
        <v>0</v>
      </c>
      <c r="V173" s="169">
        <f>IFERROR(IF(VLOOKUP($A173,SC5_BLUMENAU!$R:$X,7,FALSE)&gt;0,G173*VLOOKUP($A173,BASE_DADOS!$A:$O,12,0),0),0)</f>
        <v>0</v>
      </c>
      <c r="W173" s="169">
        <f>IFERROR(IF(VLOOKUP($A173,SC5_BLUMENAU!$R:$X,7,FALSE)&gt;0,H173*VLOOKUP($A173,BASE_DADOS!$A:$O,12,0),0),0)</f>
        <v>0</v>
      </c>
      <c r="X173" s="169">
        <f>IFERROR(IF(VLOOKUP($A173,SC5_BLUMENAU!$R:$X,7,FALSE)&gt;0,I173*VLOOKUP($A173,BASE_DADOS!$A:$O,12,0),0),0)</f>
        <v>0</v>
      </c>
      <c r="Y173" s="169">
        <f>IFERROR(IF(VLOOKUP($A173,SC5_BLUMENAU!$R:$X,7,FALSE)&gt;0,J173*VLOOKUP($A173,BASE_DADOS!$A:$O,12,0),0),0)</f>
        <v>0</v>
      </c>
      <c r="Z173" s="169">
        <f>IFERROR(IF(VLOOKUP($A173,SC5_BLUMENAU!$R:$X,7,FALSE)&gt;0,K173*VLOOKUP($A173,BASE_DADOS!$A:$O,12,0),0),0)</f>
        <v>0</v>
      </c>
      <c r="AA173" s="169">
        <f>IFERROR(IF(VLOOKUP($A173,SC5_BLUMENAU!$R:$X,7,FALSE)&gt;0,L173*VLOOKUP($A173,BASE_DADOS!$A:$O,12,0),0),0)</f>
        <v>0</v>
      </c>
      <c r="AB173" s="169">
        <f>IFERROR(IF(VLOOKUP($A173,SC5_BLUMENAU!$R:$X,7,FALSE)&gt;0,M173*VLOOKUP($A173,BASE_DADOS!$A:$O,12,0),0),0)</f>
        <v>0</v>
      </c>
      <c r="AC173" s="169">
        <f>IFERROR(IF(VLOOKUP($A173,SC5_BLUMENAU!$R:$X,7,FALSE)&gt;0,N173*VLOOKUP($A173,BASE_DADOS!$A:$O,12,0),0),0)</f>
        <v>0</v>
      </c>
      <c r="AD173" s="169">
        <f>IFERROR(IF(VLOOKUP($A173,SC5_BLUMENAU!$R:$X,7,FALSE)&gt;0,O173*VLOOKUP($A173,BASE_DADOS!$A:$O,12,0),0),0)</f>
        <v>0</v>
      </c>
      <c r="AE173" s="169">
        <f>IFERROR(IF(VLOOKUP($A173,SC5_BLUMENAU!$R:$X,7,FALSE)&gt;0,P173*VLOOKUP($A173,BASE_DADOS!$A:$O,12,0),0),0)</f>
        <v>0</v>
      </c>
      <c r="AF173" s="169">
        <f>IFERROR(IF(VLOOKUP($A173,SC5_BLUMENAU!$R:$X,7,FALSE)&gt;0,Q173*VLOOKUP($A173,BASE_DADOS!$A:$O,12,0),0),0)</f>
        <v>0</v>
      </c>
    </row>
    <row r="174" spans="1:32" ht="15.75" customHeight="1">
      <c r="A174" s="165" t="str">
        <f t="shared" si="4"/>
        <v>SC5_BLUMENAUND NOTÍCIAS</v>
      </c>
      <c r="B174" s="3" t="s">
        <v>118</v>
      </c>
      <c r="C174" s="121" t="s">
        <v>62</v>
      </c>
      <c r="D174" s="117">
        <v>0.49399999999999999</v>
      </c>
      <c r="E174" s="117">
        <v>0.50600000000000001</v>
      </c>
      <c r="F174" s="117">
        <v>0.112</v>
      </c>
      <c r="G174" s="117">
        <v>4.5999999999999999E-2</v>
      </c>
      <c r="H174" s="117">
        <v>0.19800000000000001</v>
      </c>
      <c r="I174" s="117">
        <v>0.17699999999999999</v>
      </c>
      <c r="J174" s="117">
        <v>0.217</v>
      </c>
      <c r="K174" s="117">
        <v>0.251</v>
      </c>
      <c r="L174" s="117">
        <v>0.33300000000000002</v>
      </c>
      <c r="M174" s="117">
        <v>0.46400000000000002</v>
      </c>
      <c r="N174" s="117">
        <v>0.20300000000000001</v>
      </c>
      <c r="O174" s="117">
        <v>0.39500000000000002</v>
      </c>
      <c r="P174" s="117">
        <v>0.36799999999999999</v>
      </c>
      <c r="Q174" s="117">
        <v>0.23699999999999999</v>
      </c>
      <c r="S174" s="169">
        <f>IFERROR(IF(VLOOKUP($A174,SC5_BLUMENAU!$R:$X,7,FALSE)&gt;0,D174*VLOOKUP($A174,BASE_DADOS!$A:$O,12,0),0),0)</f>
        <v>0</v>
      </c>
      <c r="T174" s="169">
        <f>IFERROR(IF(VLOOKUP($A174,SC5_BLUMENAU!$R:$X,7,FALSE)&gt;0,E174*VLOOKUP($A174,BASE_DADOS!$A:$O,12,0),0),0)</f>
        <v>0</v>
      </c>
      <c r="U174" s="169">
        <f>IFERROR(IF(VLOOKUP($A174,SC5_BLUMENAU!$R:$X,7,FALSE)&gt;0,F174*VLOOKUP($A174,BASE_DADOS!$A:$O,12,0),0),0)</f>
        <v>0</v>
      </c>
      <c r="V174" s="169">
        <f>IFERROR(IF(VLOOKUP($A174,SC5_BLUMENAU!$R:$X,7,FALSE)&gt;0,G174*VLOOKUP($A174,BASE_DADOS!$A:$O,12,0),0),0)</f>
        <v>0</v>
      </c>
      <c r="W174" s="169">
        <f>IFERROR(IF(VLOOKUP($A174,SC5_BLUMENAU!$R:$X,7,FALSE)&gt;0,H174*VLOOKUP($A174,BASE_DADOS!$A:$O,12,0),0),0)</f>
        <v>0</v>
      </c>
      <c r="X174" s="169">
        <f>IFERROR(IF(VLOOKUP($A174,SC5_BLUMENAU!$R:$X,7,FALSE)&gt;0,I174*VLOOKUP($A174,BASE_DADOS!$A:$O,12,0),0),0)</f>
        <v>0</v>
      </c>
      <c r="Y174" s="169">
        <f>IFERROR(IF(VLOOKUP($A174,SC5_BLUMENAU!$R:$X,7,FALSE)&gt;0,J174*VLOOKUP($A174,BASE_DADOS!$A:$O,12,0),0),0)</f>
        <v>0</v>
      </c>
      <c r="Z174" s="169">
        <f>IFERROR(IF(VLOOKUP($A174,SC5_BLUMENAU!$R:$X,7,FALSE)&gt;0,K174*VLOOKUP($A174,BASE_DADOS!$A:$O,12,0),0),0)</f>
        <v>0</v>
      </c>
      <c r="AA174" s="169">
        <f>IFERROR(IF(VLOOKUP($A174,SC5_BLUMENAU!$R:$X,7,FALSE)&gt;0,L174*VLOOKUP($A174,BASE_DADOS!$A:$O,12,0),0),0)</f>
        <v>0</v>
      </c>
      <c r="AB174" s="169">
        <f>IFERROR(IF(VLOOKUP($A174,SC5_BLUMENAU!$R:$X,7,FALSE)&gt;0,M174*VLOOKUP($A174,BASE_DADOS!$A:$O,12,0),0),0)</f>
        <v>0</v>
      </c>
      <c r="AC174" s="169">
        <f>IFERROR(IF(VLOOKUP($A174,SC5_BLUMENAU!$R:$X,7,FALSE)&gt;0,N174*VLOOKUP($A174,BASE_DADOS!$A:$O,12,0),0),0)</f>
        <v>0</v>
      </c>
      <c r="AD174" s="169">
        <f>IFERROR(IF(VLOOKUP($A174,SC5_BLUMENAU!$R:$X,7,FALSE)&gt;0,O174*VLOOKUP($A174,BASE_DADOS!$A:$O,12,0),0),0)</f>
        <v>0</v>
      </c>
      <c r="AE174" s="169">
        <f>IFERROR(IF(VLOOKUP($A174,SC5_BLUMENAU!$R:$X,7,FALSE)&gt;0,P174*VLOOKUP($A174,BASE_DADOS!$A:$O,12,0),0),0)</f>
        <v>0</v>
      </c>
      <c r="AF174" s="169">
        <f>IFERROR(IF(VLOOKUP($A174,SC5_BLUMENAU!$R:$X,7,FALSE)&gt;0,Q174*VLOOKUP($A174,BASE_DADOS!$A:$O,12,0),0),0)</f>
        <v>0</v>
      </c>
    </row>
    <row r="175" spans="1:32" ht="15.75" customHeight="1">
      <c r="A175" s="165" t="str">
        <f t="shared" si="4"/>
        <v>SC5_BLUMENAUJORNAL DA RECORD</v>
      </c>
      <c r="B175" s="3" t="s">
        <v>118</v>
      </c>
      <c r="C175" s="121" t="s">
        <v>64</v>
      </c>
      <c r="D175" s="117">
        <v>0.45700000000000002</v>
      </c>
      <c r="E175" s="117">
        <v>0.54300000000000004</v>
      </c>
      <c r="F175" s="117">
        <v>8.5999999999999993E-2</v>
      </c>
      <c r="G175" s="117">
        <v>9.6000000000000002E-2</v>
      </c>
      <c r="H175" s="117">
        <v>0.161</v>
      </c>
      <c r="I175" s="117">
        <v>9.0999999999999998E-2</v>
      </c>
      <c r="J175" s="117">
        <v>0.23100000000000001</v>
      </c>
      <c r="K175" s="117">
        <v>0.33500000000000002</v>
      </c>
      <c r="L175" s="117">
        <v>0.40100000000000002</v>
      </c>
      <c r="M175" s="117">
        <v>0.35899999999999999</v>
      </c>
      <c r="N175" s="117">
        <v>0.24</v>
      </c>
      <c r="O175" s="117">
        <v>0.29199999999999998</v>
      </c>
      <c r="P175" s="117">
        <v>0.32600000000000001</v>
      </c>
      <c r="Q175" s="117">
        <v>0.38300000000000001</v>
      </c>
      <c r="S175" s="169">
        <f>IFERROR(IF(VLOOKUP($A175,SC5_BLUMENAU!$R:$X,7,FALSE)&gt;0,D175*VLOOKUP($A175,BASE_DADOS!$A:$O,12,0),0),0)</f>
        <v>0</v>
      </c>
      <c r="T175" s="169">
        <f>IFERROR(IF(VLOOKUP($A175,SC5_BLUMENAU!$R:$X,7,FALSE)&gt;0,E175*VLOOKUP($A175,BASE_DADOS!$A:$O,12,0),0),0)</f>
        <v>0</v>
      </c>
      <c r="U175" s="169">
        <f>IFERROR(IF(VLOOKUP($A175,SC5_BLUMENAU!$R:$X,7,FALSE)&gt;0,F175*VLOOKUP($A175,BASE_DADOS!$A:$O,12,0),0),0)</f>
        <v>0</v>
      </c>
      <c r="V175" s="169">
        <f>IFERROR(IF(VLOOKUP($A175,SC5_BLUMENAU!$R:$X,7,FALSE)&gt;0,G175*VLOOKUP($A175,BASE_DADOS!$A:$O,12,0),0),0)</f>
        <v>0</v>
      </c>
      <c r="W175" s="169">
        <f>IFERROR(IF(VLOOKUP($A175,SC5_BLUMENAU!$R:$X,7,FALSE)&gt;0,H175*VLOOKUP($A175,BASE_DADOS!$A:$O,12,0),0),0)</f>
        <v>0</v>
      </c>
      <c r="X175" s="169">
        <f>IFERROR(IF(VLOOKUP($A175,SC5_BLUMENAU!$R:$X,7,FALSE)&gt;0,I175*VLOOKUP($A175,BASE_DADOS!$A:$O,12,0),0),0)</f>
        <v>0</v>
      </c>
      <c r="Y175" s="169">
        <f>IFERROR(IF(VLOOKUP($A175,SC5_BLUMENAU!$R:$X,7,FALSE)&gt;0,J175*VLOOKUP($A175,BASE_DADOS!$A:$O,12,0),0),0)</f>
        <v>0</v>
      </c>
      <c r="Z175" s="169">
        <f>IFERROR(IF(VLOOKUP($A175,SC5_BLUMENAU!$R:$X,7,FALSE)&gt;0,K175*VLOOKUP($A175,BASE_DADOS!$A:$O,12,0),0),0)</f>
        <v>0</v>
      </c>
      <c r="AA175" s="169">
        <f>IFERROR(IF(VLOOKUP($A175,SC5_BLUMENAU!$R:$X,7,FALSE)&gt;0,L175*VLOOKUP($A175,BASE_DADOS!$A:$O,12,0),0),0)</f>
        <v>0</v>
      </c>
      <c r="AB175" s="169">
        <f>IFERROR(IF(VLOOKUP($A175,SC5_BLUMENAU!$R:$X,7,FALSE)&gt;0,M175*VLOOKUP($A175,BASE_DADOS!$A:$O,12,0),0),0)</f>
        <v>0</v>
      </c>
      <c r="AC175" s="169">
        <f>IFERROR(IF(VLOOKUP($A175,SC5_BLUMENAU!$R:$X,7,FALSE)&gt;0,N175*VLOOKUP($A175,BASE_DADOS!$A:$O,12,0),0),0)</f>
        <v>0</v>
      </c>
      <c r="AD175" s="169">
        <f>IFERROR(IF(VLOOKUP($A175,SC5_BLUMENAU!$R:$X,7,FALSE)&gt;0,O175*VLOOKUP($A175,BASE_DADOS!$A:$O,12,0),0),0)</f>
        <v>0</v>
      </c>
      <c r="AE175" s="169">
        <f>IFERROR(IF(VLOOKUP($A175,SC5_BLUMENAU!$R:$X,7,FALSE)&gt;0,P175*VLOOKUP($A175,BASE_DADOS!$A:$O,12,0),0),0)</f>
        <v>0</v>
      </c>
      <c r="AF175" s="169">
        <f>IFERROR(IF(VLOOKUP($A175,SC5_BLUMENAU!$R:$X,7,FALSE)&gt;0,Q175*VLOOKUP($A175,BASE_DADOS!$A:$O,12,0),0),0)</f>
        <v>0</v>
      </c>
    </row>
    <row r="176" spans="1:32" ht="15.75" customHeight="1">
      <c r="A176" s="165" t="str">
        <f t="shared" si="4"/>
        <v>SC5_BLUMENAUNOVELA 3</v>
      </c>
      <c r="B176" s="3" t="s">
        <v>118</v>
      </c>
      <c r="C176" s="121" t="s">
        <v>66</v>
      </c>
      <c r="D176" s="117">
        <v>0.57499999999999996</v>
      </c>
      <c r="E176" s="117">
        <v>0.42499999999999999</v>
      </c>
      <c r="F176" s="117">
        <v>7.6999999999999999E-2</v>
      </c>
      <c r="G176" s="117">
        <v>0.14099999999999999</v>
      </c>
      <c r="H176" s="117">
        <v>0.16300000000000001</v>
      </c>
      <c r="I176" s="117">
        <v>0.17699999999999999</v>
      </c>
      <c r="J176" s="117">
        <v>0.184</v>
      </c>
      <c r="K176" s="117">
        <v>0.25800000000000001</v>
      </c>
      <c r="L176" s="117">
        <v>0.38600000000000001</v>
      </c>
      <c r="M176" s="117">
        <v>0.33300000000000002</v>
      </c>
      <c r="N176" s="117">
        <v>0.28100000000000003</v>
      </c>
      <c r="O176" s="117">
        <v>0.32700000000000001</v>
      </c>
      <c r="P176" s="117">
        <v>0.38800000000000001</v>
      </c>
      <c r="Q176" s="117">
        <v>0.28499999999999998</v>
      </c>
      <c r="S176" s="169">
        <f>IFERROR(IF(VLOOKUP($A176,SC5_BLUMENAU!$R:$X,7,FALSE)&gt;0,D176*VLOOKUP($A176,BASE_DADOS!$A:$O,12,0),0),0)</f>
        <v>0</v>
      </c>
      <c r="T176" s="169">
        <f>IFERROR(IF(VLOOKUP($A176,SC5_BLUMENAU!$R:$X,7,FALSE)&gt;0,E176*VLOOKUP($A176,BASE_DADOS!$A:$O,12,0),0),0)</f>
        <v>0</v>
      </c>
      <c r="U176" s="169">
        <f>IFERROR(IF(VLOOKUP($A176,SC5_BLUMENAU!$R:$X,7,FALSE)&gt;0,F176*VLOOKUP($A176,BASE_DADOS!$A:$O,12,0),0),0)</f>
        <v>0</v>
      </c>
      <c r="V176" s="169">
        <f>IFERROR(IF(VLOOKUP($A176,SC5_BLUMENAU!$R:$X,7,FALSE)&gt;0,G176*VLOOKUP($A176,BASE_DADOS!$A:$O,12,0),0),0)</f>
        <v>0</v>
      </c>
      <c r="W176" s="169">
        <f>IFERROR(IF(VLOOKUP($A176,SC5_BLUMENAU!$R:$X,7,FALSE)&gt;0,H176*VLOOKUP($A176,BASE_DADOS!$A:$O,12,0),0),0)</f>
        <v>0</v>
      </c>
      <c r="X176" s="169">
        <f>IFERROR(IF(VLOOKUP($A176,SC5_BLUMENAU!$R:$X,7,FALSE)&gt;0,I176*VLOOKUP($A176,BASE_DADOS!$A:$O,12,0),0),0)</f>
        <v>0</v>
      </c>
      <c r="Y176" s="169">
        <f>IFERROR(IF(VLOOKUP($A176,SC5_BLUMENAU!$R:$X,7,FALSE)&gt;0,J176*VLOOKUP($A176,BASE_DADOS!$A:$O,12,0),0),0)</f>
        <v>0</v>
      </c>
      <c r="Z176" s="169">
        <f>IFERROR(IF(VLOOKUP($A176,SC5_BLUMENAU!$R:$X,7,FALSE)&gt;0,K176*VLOOKUP($A176,BASE_DADOS!$A:$O,12,0),0),0)</f>
        <v>0</v>
      </c>
      <c r="AA176" s="169">
        <f>IFERROR(IF(VLOOKUP($A176,SC5_BLUMENAU!$R:$X,7,FALSE)&gt;0,L176*VLOOKUP($A176,BASE_DADOS!$A:$O,12,0),0),0)</f>
        <v>0</v>
      </c>
      <c r="AB176" s="169">
        <f>IFERROR(IF(VLOOKUP($A176,SC5_BLUMENAU!$R:$X,7,FALSE)&gt;0,M176*VLOOKUP($A176,BASE_DADOS!$A:$O,12,0),0),0)</f>
        <v>0</v>
      </c>
      <c r="AC176" s="169">
        <f>IFERROR(IF(VLOOKUP($A176,SC5_BLUMENAU!$R:$X,7,FALSE)&gt;0,N176*VLOOKUP($A176,BASE_DADOS!$A:$O,12,0),0),0)</f>
        <v>0</v>
      </c>
      <c r="AD176" s="169">
        <f>IFERROR(IF(VLOOKUP($A176,SC5_BLUMENAU!$R:$X,7,FALSE)&gt;0,O176*VLOOKUP($A176,BASE_DADOS!$A:$O,12,0),0),0)</f>
        <v>0</v>
      </c>
      <c r="AE176" s="169">
        <f>IFERROR(IF(VLOOKUP($A176,SC5_BLUMENAU!$R:$X,7,FALSE)&gt;0,P176*VLOOKUP($A176,BASE_DADOS!$A:$O,12,0),0),0)</f>
        <v>0</v>
      </c>
      <c r="AF176" s="169">
        <f>IFERROR(IF(VLOOKUP($A176,SC5_BLUMENAU!$R:$X,7,FALSE)&gt;0,Q176*VLOOKUP($A176,BASE_DADOS!$A:$O,12,0),0),0)</f>
        <v>0</v>
      </c>
    </row>
    <row r="177" spans="1:32" ht="15.75" customHeight="1">
      <c r="A177" s="165" t="str">
        <f t="shared" si="4"/>
        <v>SC5_BLUMENAUNOVELA 22HS</v>
      </c>
      <c r="B177" s="3" t="s">
        <v>118</v>
      </c>
      <c r="C177" s="121" t="s">
        <v>68</v>
      </c>
      <c r="D177" s="117">
        <v>0.58399999999999996</v>
      </c>
      <c r="E177" s="117">
        <v>0.41599999999999998</v>
      </c>
      <c r="F177" s="117">
        <v>7.8E-2</v>
      </c>
      <c r="G177" s="117">
        <v>0.14399999999999999</v>
      </c>
      <c r="H177" s="117">
        <v>0.159</v>
      </c>
      <c r="I177" s="117">
        <v>0.188</v>
      </c>
      <c r="J177" s="117">
        <v>0.186</v>
      </c>
      <c r="K177" s="117">
        <v>0.246</v>
      </c>
      <c r="L177" s="117">
        <v>0.39700000000000002</v>
      </c>
      <c r="M177" s="117">
        <v>0.32500000000000001</v>
      </c>
      <c r="N177" s="117">
        <v>0.27800000000000002</v>
      </c>
      <c r="O177" s="117">
        <v>0.32700000000000001</v>
      </c>
      <c r="P177" s="117">
        <v>0.38900000000000001</v>
      </c>
      <c r="Q177" s="117">
        <v>0.28499999999999998</v>
      </c>
      <c r="S177" s="169">
        <f>IFERROR(IF(VLOOKUP($A177,SC5_BLUMENAU!$R:$X,7,FALSE)&gt;0,D177*VLOOKUP($A177,BASE_DADOS!$A:$O,12,0),0),0)</f>
        <v>0</v>
      </c>
      <c r="T177" s="169">
        <f>IFERROR(IF(VLOOKUP($A177,SC5_BLUMENAU!$R:$X,7,FALSE)&gt;0,E177*VLOOKUP($A177,BASE_DADOS!$A:$O,12,0),0),0)</f>
        <v>0</v>
      </c>
      <c r="U177" s="169">
        <f>IFERROR(IF(VLOOKUP($A177,SC5_BLUMENAU!$R:$X,7,FALSE)&gt;0,F177*VLOOKUP($A177,BASE_DADOS!$A:$O,12,0),0),0)</f>
        <v>0</v>
      </c>
      <c r="V177" s="169">
        <f>IFERROR(IF(VLOOKUP($A177,SC5_BLUMENAU!$R:$X,7,FALSE)&gt;0,G177*VLOOKUP($A177,BASE_DADOS!$A:$O,12,0),0),0)</f>
        <v>0</v>
      </c>
      <c r="W177" s="169">
        <f>IFERROR(IF(VLOOKUP($A177,SC5_BLUMENAU!$R:$X,7,FALSE)&gt;0,H177*VLOOKUP($A177,BASE_DADOS!$A:$O,12,0),0),0)</f>
        <v>0</v>
      </c>
      <c r="X177" s="169">
        <f>IFERROR(IF(VLOOKUP($A177,SC5_BLUMENAU!$R:$X,7,FALSE)&gt;0,I177*VLOOKUP($A177,BASE_DADOS!$A:$O,12,0),0),0)</f>
        <v>0</v>
      </c>
      <c r="Y177" s="169">
        <f>IFERROR(IF(VLOOKUP($A177,SC5_BLUMENAU!$R:$X,7,FALSE)&gt;0,J177*VLOOKUP($A177,BASE_DADOS!$A:$O,12,0),0),0)</f>
        <v>0</v>
      </c>
      <c r="Z177" s="169">
        <f>IFERROR(IF(VLOOKUP($A177,SC5_BLUMENAU!$R:$X,7,FALSE)&gt;0,K177*VLOOKUP($A177,BASE_DADOS!$A:$O,12,0),0),0)</f>
        <v>0</v>
      </c>
      <c r="AA177" s="169">
        <f>IFERROR(IF(VLOOKUP($A177,SC5_BLUMENAU!$R:$X,7,FALSE)&gt;0,L177*VLOOKUP($A177,BASE_DADOS!$A:$O,12,0),0),0)</f>
        <v>0</v>
      </c>
      <c r="AB177" s="169">
        <f>IFERROR(IF(VLOOKUP($A177,SC5_BLUMENAU!$R:$X,7,FALSE)&gt;0,M177*VLOOKUP($A177,BASE_DADOS!$A:$O,12,0),0),0)</f>
        <v>0</v>
      </c>
      <c r="AC177" s="169">
        <f>IFERROR(IF(VLOOKUP($A177,SC5_BLUMENAU!$R:$X,7,FALSE)&gt;0,N177*VLOOKUP($A177,BASE_DADOS!$A:$O,12,0),0),0)</f>
        <v>0</v>
      </c>
      <c r="AD177" s="169">
        <f>IFERROR(IF(VLOOKUP($A177,SC5_BLUMENAU!$R:$X,7,FALSE)&gt;0,O177*VLOOKUP($A177,BASE_DADOS!$A:$O,12,0),0),0)</f>
        <v>0</v>
      </c>
      <c r="AE177" s="169">
        <f>IFERROR(IF(VLOOKUP($A177,SC5_BLUMENAU!$R:$X,7,FALSE)&gt;0,P177*VLOOKUP($A177,BASE_DADOS!$A:$O,12,0),0),0)</f>
        <v>0</v>
      </c>
      <c r="AF177" s="169">
        <f>IFERROR(IF(VLOOKUP($A177,SC5_BLUMENAU!$R:$X,7,FALSE)&gt;0,Q177*VLOOKUP($A177,BASE_DADOS!$A:$O,12,0),0),0)</f>
        <v>0</v>
      </c>
    </row>
    <row r="178" spans="1:32" ht="15.75" customHeight="1">
      <c r="A178" s="165" t="str">
        <f t="shared" si="4"/>
        <v>SC5_BLUMENAUREALITY SHOW 1</v>
      </c>
      <c r="B178" s="3" t="s">
        <v>118</v>
      </c>
      <c r="C178" s="121" t="s">
        <v>70</v>
      </c>
      <c r="D178" s="117">
        <v>0.55300000000000005</v>
      </c>
      <c r="E178" s="117">
        <v>0.44700000000000001</v>
      </c>
      <c r="F178" s="117">
        <v>6.9000000000000006E-2</v>
      </c>
      <c r="G178" s="117">
        <v>0.13900000000000001</v>
      </c>
      <c r="H178" s="117">
        <v>0.186</v>
      </c>
      <c r="I178" s="117">
        <v>0.16800000000000001</v>
      </c>
      <c r="J178" s="117">
        <v>0.21299999999999999</v>
      </c>
      <c r="K178" s="117">
        <v>0.22500000000000001</v>
      </c>
      <c r="L178" s="117">
        <v>0.34899999999999998</v>
      </c>
      <c r="M178" s="117">
        <v>0.37</v>
      </c>
      <c r="N178" s="117">
        <v>0.28100000000000003</v>
      </c>
      <c r="O178" s="117">
        <v>0.373</v>
      </c>
      <c r="P178" s="117">
        <v>0.39</v>
      </c>
      <c r="Q178" s="117">
        <v>0.23699999999999999</v>
      </c>
      <c r="R178" s="3"/>
      <c r="S178" s="169">
        <f>IFERROR(IF(VLOOKUP($A178,SC5_BLUMENAU!$R:$X,7,FALSE)&gt;0,D178*VLOOKUP($A178,BASE_DADOS!$A:$O,12,0),0),0)</f>
        <v>0</v>
      </c>
      <c r="T178" s="169">
        <f>IFERROR(IF(VLOOKUP($A178,SC5_BLUMENAU!$R:$X,7,FALSE)&gt;0,E178*VLOOKUP($A178,BASE_DADOS!$A:$O,12,0),0),0)</f>
        <v>0</v>
      </c>
      <c r="U178" s="169">
        <f>IFERROR(IF(VLOOKUP($A178,SC5_BLUMENAU!$R:$X,7,FALSE)&gt;0,F178*VLOOKUP($A178,BASE_DADOS!$A:$O,12,0),0),0)</f>
        <v>0</v>
      </c>
      <c r="V178" s="169">
        <f>IFERROR(IF(VLOOKUP($A178,SC5_BLUMENAU!$R:$X,7,FALSE)&gt;0,G178*VLOOKUP($A178,BASE_DADOS!$A:$O,12,0),0),0)</f>
        <v>0</v>
      </c>
      <c r="W178" s="169">
        <f>IFERROR(IF(VLOOKUP($A178,SC5_BLUMENAU!$R:$X,7,FALSE)&gt;0,H178*VLOOKUP($A178,BASE_DADOS!$A:$O,12,0),0),0)</f>
        <v>0</v>
      </c>
      <c r="X178" s="169">
        <f>IFERROR(IF(VLOOKUP($A178,SC5_BLUMENAU!$R:$X,7,FALSE)&gt;0,I178*VLOOKUP($A178,BASE_DADOS!$A:$O,12,0),0),0)</f>
        <v>0</v>
      </c>
      <c r="Y178" s="169">
        <f>IFERROR(IF(VLOOKUP($A178,SC5_BLUMENAU!$R:$X,7,FALSE)&gt;0,J178*VLOOKUP($A178,BASE_DADOS!$A:$O,12,0),0),0)</f>
        <v>0</v>
      </c>
      <c r="Z178" s="169">
        <f>IFERROR(IF(VLOOKUP($A178,SC5_BLUMENAU!$R:$X,7,FALSE)&gt;0,K178*VLOOKUP($A178,BASE_DADOS!$A:$O,12,0),0),0)</f>
        <v>0</v>
      </c>
      <c r="AA178" s="169">
        <f>IFERROR(IF(VLOOKUP($A178,SC5_BLUMENAU!$R:$X,7,FALSE)&gt;0,L178*VLOOKUP($A178,BASE_DADOS!$A:$O,12,0),0),0)</f>
        <v>0</v>
      </c>
      <c r="AB178" s="169">
        <f>IFERROR(IF(VLOOKUP($A178,SC5_BLUMENAU!$R:$X,7,FALSE)&gt;0,M178*VLOOKUP($A178,BASE_DADOS!$A:$O,12,0),0),0)</f>
        <v>0</v>
      </c>
      <c r="AC178" s="169">
        <f>IFERROR(IF(VLOOKUP($A178,SC5_BLUMENAU!$R:$X,7,FALSE)&gt;0,N178*VLOOKUP($A178,BASE_DADOS!$A:$O,12,0),0),0)</f>
        <v>0</v>
      </c>
      <c r="AD178" s="169">
        <f>IFERROR(IF(VLOOKUP($A178,SC5_BLUMENAU!$R:$X,7,FALSE)&gt;0,O178*VLOOKUP($A178,BASE_DADOS!$A:$O,12,0),0),0)</f>
        <v>0</v>
      </c>
      <c r="AE178" s="169">
        <f>IFERROR(IF(VLOOKUP($A178,SC5_BLUMENAU!$R:$X,7,FALSE)&gt;0,P178*VLOOKUP($A178,BASE_DADOS!$A:$O,12,0),0),0)</f>
        <v>0</v>
      </c>
      <c r="AF178" s="169">
        <f>IFERROR(IF(VLOOKUP($A178,SC5_BLUMENAU!$R:$X,7,FALSE)&gt;0,Q178*VLOOKUP($A178,BASE_DADOS!$A:$O,12,0),0),0)</f>
        <v>0</v>
      </c>
    </row>
    <row r="179" spans="1:32" ht="15.75" customHeight="1">
      <c r="A179" s="165" t="str">
        <f t="shared" si="4"/>
        <v>SC5_BLUMENAUREALITY SHOW 2</v>
      </c>
      <c r="B179" s="3" t="s">
        <v>118</v>
      </c>
      <c r="C179" s="121" t="s">
        <v>144</v>
      </c>
      <c r="D179" s="117">
        <v>0.55300000000000005</v>
      </c>
      <c r="E179" s="117">
        <v>0.44700000000000001</v>
      </c>
      <c r="F179" s="117">
        <v>6.9000000000000006E-2</v>
      </c>
      <c r="G179" s="117">
        <v>0.13900000000000001</v>
      </c>
      <c r="H179" s="117">
        <v>0.186</v>
      </c>
      <c r="I179" s="117">
        <v>0.16800000000000001</v>
      </c>
      <c r="J179" s="117">
        <v>0.21299999999999999</v>
      </c>
      <c r="K179" s="117">
        <v>0.22500000000000001</v>
      </c>
      <c r="L179" s="117">
        <v>0.34899999999999998</v>
      </c>
      <c r="M179" s="117">
        <v>0.37</v>
      </c>
      <c r="N179" s="117">
        <v>0.28100000000000003</v>
      </c>
      <c r="O179" s="117">
        <v>0.373</v>
      </c>
      <c r="P179" s="117">
        <v>0.39</v>
      </c>
      <c r="Q179" s="117">
        <v>0.23699999999999999</v>
      </c>
      <c r="R179" s="3"/>
      <c r="S179" s="169">
        <f>IFERROR(IF(VLOOKUP($A179,SC5_BLUMENAU!$R:$X,7,FALSE)&gt;0,D179*VLOOKUP($A179,BASE_DADOS!$A:$O,12,0),0),0)</f>
        <v>0</v>
      </c>
      <c r="T179" s="169">
        <f>IFERROR(IF(VLOOKUP($A179,SC5_BLUMENAU!$R:$X,7,FALSE)&gt;0,E179*VLOOKUP($A179,BASE_DADOS!$A:$O,12,0),0),0)</f>
        <v>0</v>
      </c>
      <c r="U179" s="169">
        <f>IFERROR(IF(VLOOKUP($A179,SC5_BLUMENAU!$R:$X,7,FALSE)&gt;0,F179*VLOOKUP($A179,BASE_DADOS!$A:$O,12,0),0),0)</f>
        <v>0</v>
      </c>
      <c r="V179" s="169">
        <f>IFERROR(IF(VLOOKUP($A179,SC5_BLUMENAU!$R:$X,7,FALSE)&gt;0,G179*VLOOKUP($A179,BASE_DADOS!$A:$O,12,0),0),0)</f>
        <v>0</v>
      </c>
      <c r="W179" s="169">
        <f>IFERROR(IF(VLOOKUP($A179,SC5_BLUMENAU!$R:$X,7,FALSE)&gt;0,H179*VLOOKUP($A179,BASE_DADOS!$A:$O,12,0),0),0)</f>
        <v>0</v>
      </c>
      <c r="X179" s="169">
        <f>IFERROR(IF(VLOOKUP($A179,SC5_BLUMENAU!$R:$X,7,FALSE)&gt;0,I179*VLOOKUP($A179,BASE_DADOS!$A:$O,12,0),0),0)</f>
        <v>0</v>
      </c>
      <c r="Y179" s="169">
        <f>IFERROR(IF(VLOOKUP($A179,SC5_BLUMENAU!$R:$X,7,FALSE)&gt;0,J179*VLOOKUP($A179,BASE_DADOS!$A:$O,12,0),0),0)</f>
        <v>0</v>
      </c>
      <c r="Z179" s="169">
        <f>IFERROR(IF(VLOOKUP($A179,SC5_BLUMENAU!$R:$X,7,FALSE)&gt;0,K179*VLOOKUP($A179,BASE_DADOS!$A:$O,12,0),0),0)</f>
        <v>0</v>
      </c>
      <c r="AA179" s="169">
        <f>IFERROR(IF(VLOOKUP($A179,SC5_BLUMENAU!$R:$X,7,FALSE)&gt;0,L179*VLOOKUP($A179,BASE_DADOS!$A:$O,12,0),0),0)</f>
        <v>0</v>
      </c>
      <c r="AB179" s="169">
        <f>IFERROR(IF(VLOOKUP($A179,SC5_BLUMENAU!$R:$X,7,FALSE)&gt;0,M179*VLOOKUP($A179,BASE_DADOS!$A:$O,12,0),0),0)</f>
        <v>0</v>
      </c>
      <c r="AC179" s="169">
        <f>IFERROR(IF(VLOOKUP($A179,SC5_BLUMENAU!$R:$X,7,FALSE)&gt;0,N179*VLOOKUP($A179,BASE_DADOS!$A:$O,12,0),0),0)</f>
        <v>0</v>
      </c>
      <c r="AD179" s="169">
        <f>IFERROR(IF(VLOOKUP($A179,SC5_BLUMENAU!$R:$X,7,FALSE)&gt;0,O179*VLOOKUP($A179,BASE_DADOS!$A:$O,12,0),0),0)</f>
        <v>0</v>
      </c>
      <c r="AE179" s="169">
        <f>IFERROR(IF(VLOOKUP($A179,SC5_BLUMENAU!$R:$X,7,FALSE)&gt;0,P179*VLOOKUP($A179,BASE_DADOS!$A:$O,12,0),0),0)</f>
        <v>0</v>
      </c>
      <c r="AF179" s="169">
        <f>IFERROR(IF(VLOOKUP($A179,SC5_BLUMENAU!$R:$X,7,FALSE)&gt;0,Q179*VLOOKUP($A179,BASE_DADOS!$A:$O,12,0),0),0)</f>
        <v>0</v>
      </c>
    </row>
    <row r="180" spans="1:32" ht="15.75" customHeight="1">
      <c r="A180" s="165" t="str">
        <f t="shared" si="4"/>
        <v>SC5_BLUMENAUREALITY SHOW 3</v>
      </c>
      <c r="B180" s="3" t="s">
        <v>118</v>
      </c>
      <c r="C180" s="121" t="s">
        <v>145</v>
      </c>
      <c r="D180" s="117">
        <v>0.55300000000000005</v>
      </c>
      <c r="E180" s="117">
        <v>0.44700000000000001</v>
      </c>
      <c r="F180" s="117">
        <v>6.9000000000000006E-2</v>
      </c>
      <c r="G180" s="117">
        <v>0.13900000000000001</v>
      </c>
      <c r="H180" s="117">
        <v>0.186</v>
      </c>
      <c r="I180" s="117">
        <v>0.16800000000000001</v>
      </c>
      <c r="J180" s="117">
        <v>0.21299999999999999</v>
      </c>
      <c r="K180" s="117">
        <v>0.22500000000000001</v>
      </c>
      <c r="L180" s="117">
        <v>0.34899999999999998</v>
      </c>
      <c r="M180" s="117">
        <v>0.37</v>
      </c>
      <c r="N180" s="117">
        <v>0.28100000000000003</v>
      </c>
      <c r="O180" s="117">
        <v>0.373</v>
      </c>
      <c r="P180" s="117">
        <v>0.39</v>
      </c>
      <c r="Q180" s="117">
        <v>0.23699999999999999</v>
      </c>
      <c r="R180" s="3"/>
      <c r="S180" s="169">
        <f>IFERROR(IF(VLOOKUP($A180,SC5_BLUMENAU!$R:$X,7,FALSE)&gt;0,D180*VLOOKUP($A180,BASE_DADOS!$A:$O,12,0),0),0)</f>
        <v>0</v>
      </c>
      <c r="T180" s="169">
        <f>IFERROR(IF(VLOOKUP($A180,SC5_BLUMENAU!$R:$X,7,FALSE)&gt;0,E180*VLOOKUP($A180,BASE_DADOS!$A:$O,12,0),0),0)</f>
        <v>0</v>
      </c>
      <c r="U180" s="169">
        <f>IFERROR(IF(VLOOKUP($A180,SC5_BLUMENAU!$R:$X,7,FALSE)&gt;0,F180*VLOOKUP($A180,BASE_DADOS!$A:$O,12,0),0),0)</f>
        <v>0</v>
      </c>
      <c r="V180" s="169">
        <f>IFERROR(IF(VLOOKUP($A180,SC5_BLUMENAU!$R:$X,7,FALSE)&gt;0,G180*VLOOKUP($A180,BASE_DADOS!$A:$O,12,0),0),0)</f>
        <v>0</v>
      </c>
      <c r="W180" s="169">
        <f>IFERROR(IF(VLOOKUP($A180,SC5_BLUMENAU!$R:$X,7,FALSE)&gt;0,H180*VLOOKUP($A180,BASE_DADOS!$A:$O,12,0),0),0)</f>
        <v>0</v>
      </c>
      <c r="X180" s="169">
        <f>IFERROR(IF(VLOOKUP($A180,SC5_BLUMENAU!$R:$X,7,FALSE)&gt;0,I180*VLOOKUP($A180,BASE_DADOS!$A:$O,12,0),0),0)</f>
        <v>0</v>
      </c>
      <c r="Y180" s="169">
        <f>IFERROR(IF(VLOOKUP($A180,SC5_BLUMENAU!$R:$X,7,FALSE)&gt;0,J180*VLOOKUP($A180,BASE_DADOS!$A:$O,12,0),0),0)</f>
        <v>0</v>
      </c>
      <c r="Z180" s="169">
        <f>IFERROR(IF(VLOOKUP($A180,SC5_BLUMENAU!$R:$X,7,FALSE)&gt;0,K180*VLOOKUP($A180,BASE_DADOS!$A:$O,12,0),0),0)</f>
        <v>0</v>
      </c>
      <c r="AA180" s="169">
        <f>IFERROR(IF(VLOOKUP($A180,SC5_BLUMENAU!$R:$X,7,FALSE)&gt;0,L180*VLOOKUP($A180,BASE_DADOS!$A:$O,12,0),0),0)</f>
        <v>0</v>
      </c>
      <c r="AB180" s="169">
        <f>IFERROR(IF(VLOOKUP($A180,SC5_BLUMENAU!$R:$X,7,FALSE)&gt;0,M180*VLOOKUP($A180,BASE_DADOS!$A:$O,12,0),0),0)</f>
        <v>0</v>
      </c>
      <c r="AC180" s="169">
        <f>IFERROR(IF(VLOOKUP($A180,SC5_BLUMENAU!$R:$X,7,FALSE)&gt;0,N180*VLOOKUP($A180,BASE_DADOS!$A:$O,12,0),0),0)</f>
        <v>0</v>
      </c>
      <c r="AD180" s="169">
        <f>IFERROR(IF(VLOOKUP($A180,SC5_BLUMENAU!$R:$X,7,FALSE)&gt;0,O180*VLOOKUP($A180,BASE_DADOS!$A:$O,12,0),0),0)</f>
        <v>0</v>
      </c>
      <c r="AE180" s="169">
        <f>IFERROR(IF(VLOOKUP($A180,SC5_BLUMENAU!$R:$X,7,FALSE)&gt;0,P180*VLOOKUP($A180,BASE_DADOS!$A:$O,12,0),0),0)</f>
        <v>0</v>
      </c>
      <c r="AF180" s="169">
        <f>IFERROR(IF(VLOOKUP($A180,SC5_BLUMENAU!$R:$X,7,FALSE)&gt;0,Q180*VLOOKUP($A180,BASE_DADOS!$A:$O,12,0),0),0)</f>
        <v>0</v>
      </c>
    </row>
    <row r="181" spans="1:32" ht="15.75" customHeight="1">
      <c r="A181" s="165" t="str">
        <f t="shared" si="4"/>
        <v>SC5_BLUMENAUSÉRIE PREMIUM</v>
      </c>
      <c r="B181" s="3" t="s">
        <v>118</v>
      </c>
      <c r="C181" s="121" t="s">
        <v>75</v>
      </c>
      <c r="D181" s="117">
        <v>0.53</v>
      </c>
      <c r="E181" s="117">
        <v>0.47</v>
      </c>
      <c r="F181" s="117">
        <v>6.3E-2</v>
      </c>
      <c r="G181" s="117">
        <v>0.13400000000000001</v>
      </c>
      <c r="H181" s="117">
        <v>0.20399999999999999</v>
      </c>
      <c r="I181" s="117">
        <v>0.152</v>
      </c>
      <c r="J181" s="117">
        <v>0.23200000000000001</v>
      </c>
      <c r="K181" s="117">
        <v>0.215</v>
      </c>
      <c r="L181" s="117">
        <v>0.314</v>
      </c>
      <c r="M181" s="117">
        <v>0.40300000000000002</v>
      </c>
      <c r="N181" s="117">
        <v>0.28399999999999997</v>
      </c>
      <c r="O181" s="117">
        <v>0.40400000000000003</v>
      </c>
      <c r="P181" s="117">
        <v>0.39100000000000001</v>
      </c>
      <c r="Q181" s="117">
        <v>0.20499999999999999</v>
      </c>
      <c r="R181" s="3"/>
      <c r="S181" s="169">
        <f>IFERROR(IF(VLOOKUP($A181,SC5_BLUMENAU!$R:$X,7,FALSE)&gt;0,D181*VLOOKUP($A181,BASE_DADOS!$A:$O,12,0),0),0)</f>
        <v>0</v>
      </c>
      <c r="T181" s="169">
        <f>IFERROR(IF(VLOOKUP($A181,SC5_BLUMENAU!$R:$X,7,FALSE)&gt;0,E181*VLOOKUP($A181,BASE_DADOS!$A:$O,12,0),0),0)</f>
        <v>0</v>
      </c>
      <c r="U181" s="169">
        <f>IFERROR(IF(VLOOKUP($A181,SC5_BLUMENAU!$R:$X,7,FALSE)&gt;0,F181*VLOOKUP($A181,BASE_DADOS!$A:$O,12,0),0),0)</f>
        <v>0</v>
      </c>
      <c r="V181" s="169">
        <f>IFERROR(IF(VLOOKUP($A181,SC5_BLUMENAU!$R:$X,7,FALSE)&gt;0,G181*VLOOKUP($A181,BASE_DADOS!$A:$O,12,0),0),0)</f>
        <v>0</v>
      </c>
      <c r="W181" s="169">
        <f>IFERROR(IF(VLOOKUP($A181,SC5_BLUMENAU!$R:$X,7,FALSE)&gt;0,H181*VLOOKUP($A181,BASE_DADOS!$A:$O,12,0),0),0)</f>
        <v>0</v>
      </c>
      <c r="X181" s="169">
        <f>IFERROR(IF(VLOOKUP($A181,SC5_BLUMENAU!$R:$X,7,FALSE)&gt;0,I181*VLOOKUP($A181,BASE_DADOS!$A:$O,12,0),0),0)</f>
        <v>0</v>
      </c>
      <c r="Y181" s="169">
        <f>IFERROR(IF(VLOOKUP($A181,SC5_BLUMENAU!$R:$X,7,FALSE)&gt;0,J181*VLOOKUP($A181,BASE_DADOS!$A:$O,12,0),0),0)</f>
        <v>0</v>
      </c>
      <c r="Z181" s="169">
        <f>IFERROR(IF(VLOOKUP($A181,SC5_BLUMENAU!$R:$X,7,FALSE)&gt;0,K181*VLOOKUP($A181,BASE_DADOS!$A:$O,12,0),0),0)</f>
        <v>0</v>
      </c>
      <c r="AA181" s="169">
        <f>IFERROR(IF(VLOOKUP($A181,SC5_BLUMENAU!$R:$X,7,FALSE)&gt;0,L181*VLOOKUP($A181,BASE_DADOS!$A:$O,12,0),0),0)</f>
        <v>0</v>
      </c>
      <c r="AB181" s="169">
        <f>IFERROR(IF(VLOOKUP($A181,SC5_BLUMENAU!$R:$X,7,FALSE)&gt;0,M181*VLOOKUP($A181,BASE_DADOS!$A:$O,12,0),0),0)</f>
        <v>0</v>
      </c>
      <c r="AC181" s="169">
        <f>IFERROR(IF(VLOOKUP($A181,SC5_BLUMENAU!$R:$X,7,FALSE)&gt;0,N181*VLOOKUP($A181,BASE_DADOS!$A:$O,12,0),0),0)</f>
        <v>0</v>
      </c>
      <c r="AD181" s="169">
        <f>IFERROR(IF(VLOOKUP($A181,SC5_BLUMENAU!$R:$X,7,FALSE)&gt;0,O181*VLOOKUP($A181,BASE_DADOS!$A:$O,12,0),0),0)</f>
        <v>0</v>
      </c>
      <c r="AE181" s="169">
        <f>IFERROR(IF(VLOOKUP($A181,SC5_BLUMENAU!$R:$X,7,FALSE)&gt;0,P181*VLOOKUP($A181,BASE_DADOS!$A:$O,12,0),0),0)</f>
        <v>0</v>
      </c>
      <c r="AF181" s="169">
        <f>IFERROR(IF(VLOOKUP($A181,SC5_BLUMENAU!$R:$X,7,FALSE)&gt;0,Q181*VLOOKUP($A181,BASE_DADOS!$A:$O,12,0),0),0)</f>
        <v>0</v>
      </c>
    </row>
    <row r="182" spans="1:32" ht="15.75" customHeight="1">
      <c r="A182" s="165" t="str">
        <f t="shared" si="4"/>
        <v>SC5_BLUMENAUBRASIL CAMINHONEIRO</v>
      </c>
      <c r="B182" s="3" t="s">
        <v>118</v>
      </c>
      <c r="C182" s="121" t="s">
        <v>77</v>
      </c>
      <c r="D182" s="117">
        <v>0.47840531561461797</v>
      </c>
      <c r="E182" s="117">
        <v>0.52159468438538203</v>
      </c>
      <c r="F182" s="117">
        <v>4.3189368770764118E-2</v>
      </c>
      <c r="G182" s="117">
        <v>0.16279069767441862</v>
      </c>
      <c r="H182" s="117">
        <v>0.15282392026578073</v>
      </c>
      <c r="I182" s="117">
        <v>0.19601328903654486</v>
      </c>
      <c r="J182" s="117">
        <v>0.18604651162790697</v>
      </c>
      <c r="K182" s="117">
        <v>0.25913621262458469</v>
      </c>
      <c r="L182" s="117">
        <v>0.2159468438538206</v>
      </c>
      <c r="M182" s="117">
        <v>0.45182724252491696</v>
      </c>
      <c r="N182" s="117">
        <v>0.33222591362126247</v>
      </c>
      <c r="O182" s="117">
        <v>0.37899543378995432</v>
      </c>
      <c r="P182" s="117">
        <v>0.39726027397260272</v>
      </c>
      <c r="Q182" s="117">
        <v>0.22374429223744291</v>
      </c>
      <c r="R182" s="3"/>
      <c r="S182" s="169">
        <f>IFERROR(IF(VLOOKUP($A182,SC5_BLUMENAU!$R:$X,7,FALSE)&gt;0,D182*VLOOKUP($A182,BASE_DADOS!$A:$O,12,0),0),0)</f>
        <v>0</v>
      </c>
      <c r="T182" s="169">
        <f>IFERROR(IF(VLOOKUP($A182,SC5_BLUMENAU!$R:$X,7,FALSE)&gt;0,E182*VLOOKUP($A182,BASE_DADOS!$A:$O,12,0),0),0)</f>
        <v>0</v>
      </c>
      <c r="U182" s="169">
        <f>IFERROR(IF(VLOOKUP($A182,SC5_BLUMENAU!$R:$X,7,FALSE)&gt;0,F182*VLOOKUP($A182,BASE_DADOS!$A:$O,12,0),0),0)</f>
        <v>0</v>
      </c>
      <c r="V182" s="169">
        <f>IFERROR(IF(VLOOKUP($A182,SC5_BLUMENAU!$R:$X,7,FALSE)&gt;0,G182*VLOOKUP($A182,BASE_DADOS!$A:$O,12,0),0),0)</f>
        <v>0</v>
      </c>
      <c r="W182" s="169">
        <f>IFERROR(IF(VLOOKUP($A182,SC5_BLUMENAU!$R:$X,7,FALSE)&gt;0,H182*VLOOKUP($A182,BASE_DADOS!$A:$O,12,0),0),0)</f>
        <v>0</v>
      </c>
      <c r="X182" s="169">
        <f>IFERROR(IF(VLOOKUP($A182,SC5_BLUMENAU!$R:$X,7,FALSE)&gt;0,I182*VLOOKUP($A182,BASE_DADOS!$A:$O,12,0),0),0)</f>
        <v>0</v>
      </c>
      <c r="Y182" s="169">
        <f>IFERROR(IF(VLOOKUP($A182,SC5_BLUMENAU!$R:$X,7,FALSE)&gt;0,J182*VLOOKUP($A182,BASE_DADOS!$A:$O,12,0),0),0)</f>
        <v>0</v>
      </c>
      <c r="Z182" s="169">
        <f>IFERROR(IF(VLOOKUP($A182,SC5_BLUMENAU!$R:$X,7,FALSE)&gt;0,K182*VLOOKUP($A182,BASE_DADOS!$A:$O,12,0),0),0)</f>
        <v>0</v>
      </c>
      <c r="AA182" s="169">
        <f>IFERROR(IF(VLOOKUP($A182,SC5_BLUMENAU!$R:$X,7,FALSE)&gt;0,L182*VLOOKUP($A182,BASE_DADOS!$A:$O,12,0),0),0)</f>
        <v>0</v>
      </c>
      <c r="AB182" s="169">
        <f>IFERROR(IF(VLOOKUP($A182,SC5_BLUMENAU!$R:$X,7,FALSE)&gt;0,M182*VLOOKUP($A182,BASE_DADOS!$A:$O,12,0),0),0)</f>
        <v>0</v>
      </c>
      <c r="AC182" s="169">
        <f>IFERROR(IF(VLOOKUP($A182,SC5_BLUMENAU!$R:$X,7,FALSE)&gt;0,N182*VLOOKUP($A182,BASE_DADOS!$A:$O,12,0),0),0)</f>
        <v>0</v>
      </c>
      <c r="AD182" s="169">
        <f>IFERROR(IF(VLOOKUP($A182,SC5_BLUMENAU!$R:$X,7,FALSE)&gt;0,O182*VLOOKUP($A182,BASE_DADOS!$A:$O,12,0),0),0)</f>
        <v>0</v>
      </c>
      <c r="AE182" s="169">
        <f>IFERROR(IF(VLOOKUP($A182,SC5_BLUMENAU!$R:$X,7,FALSE)&gt;0,P182*VLOOKUP($A182,BASE_DADOS!$A:$O,12,0),0),0)</f>
        <v>0</v>
      </c>
      <c r="AF182" s="169">
        <f>IFERROR(IF(VLOOKUP($A182,SC5_BLUMENAU!$R:$X,7,FALSE)&gt;0,Q182*VLOOKUP($A182,BASE_DADOS!$A:$O,12,0),0),0)</f>
        <v>0</v>
      </c>
    </row>
    <row r="183" spans="1:32" ht="15.75" customHeight="1">
      <c r="A183" s="165" t="str">
        <f t="shared" si="4"/>
        <v>SC5_BLUMENAUFALA BRASIL - EDIÇÃO DE SÁBADO</v>
      </c>
      <c r="B183" s="3" t="s">
        <v>118</v>
      </c>
      <c r="C183" s="121" t="s">
        <v>80</v>
      </c>
      <c r="D183" s="117">
        <v>0.47840531561461797</v>
      </c>
      <c r="E183" s="117">
        <v>0.52159468438538203</v>
      </c>
      <c r="F183" s="117">
        <v>4.3189368770764118E-2</v>
      </c>
      <c r="G183" s="117">
        <v>0.16279069767441862</v>
      </c>
      <c r="H183" s="117">
        <v>0.15282392026578073</v>
      </c>
      <c r="I183" s="117">
        <v>0.19601328903654486</v>
      </c>
      <c r="J183" s="117">
        <v>0.18604651162790697</v>
      </c>
      <c r="K183" s="117">
        <v>0.25913621262458469</v>
      </c>
      <c r="L183" s="117">
        <v>0.2159468438538206</v>
      </c>
      <c r="M183" s="117">
        <v>0.45182724252491696</v>
      </c>
      <c r="N183" s="117">
        <v>0.33222591362126247</v>
      </c>
      <c r="O183" s="117">
        <v>0.37899543378995432</v>
      </c>
      <c r="P183" s="117">
        <v>0.39726027397260272</v>
      </c>
      <c r="Q183" s="117">
        <v>0.22374429223744291</v>
      </c>
      <c r="R183" s="3"/>
      <c r="S183" s="169">
        <f>IFERROR(IF(VLOOKUP($A183,SC5_BLUMENAU!$R:$X,7,FALSE)&gt;0,D183*VLOOKUP($A183,BASE_DADOS!$A:$O,12,0),0),0)</f>
        <v>0</v>
      </c>
      <c r="T183" s="169">
        <f>IFERROR(IF(VLOOKUP($A183,SC5_BLUMENAU!$R:$X,7,FALSE)&gt;0,E183*VLOOKUP($A183,BASE_DADOS!$A:$O,12,0),0),0)</f>
        <v>0</v>
      </c>
      <c r="U183" s="169">
        <f>IFERROR(IF(VLOOKUP($A183,SC5_BLUMENAU!$R:$X,7,FALSE)&gt;0,F183*VLOOKUP($A183,BASE_DADOS!$A:$O,12,0),0),0)</f>
        <v>0</v>
      </c>
      <c r="V183" s="169">
        <f>IFERROR(IF(VLOOKUP($A183,SC5_BLUMENAU!$R:$X,7,FALSE)&gt;0,G183*VLOOKUP($A183,BASE_DADOS!$A:$O,12,0),0),0)</f>
        <v>0</v>
      </c>
      <c r="W183" s="169">
        <f>IFERROR(IF(VLOOKUP($A183,SC5_BLUMENAU!$R:$X,7,FALSE)&gt;0,H183*VLOOKUP($A183,BASE_DADOS!$A:$O,12,0),0),0)</f>
        <v>0</v>
      </c>
      <c r="X183" s="169">
        <f>IFERROR(IF(VLOOKUP($A183,SC5_BLUMENAU!$R:$X,7,FALSE)&gt;0,I183*VLOOKUP($A183,BASE_DADOS!$A:$O,12,0),0),0)</f>
        <v>0</v>
      </c>
      <c r="Y183" s="169">
        <f>IFERROR(IF(VLOOKUP($A183,SC5_BLUMENAU!$R:$X,7,FALSE)&gt;0,J183*VLOOKUP($A183,BASE_DADOS!$A:$O,12,0),0),0)</f>
        <v>0</v>
      </c>
      <c r="Z183" s="169">
        <f>IFERROR(IF(VLOOKUP($A183,SC5_BLUMENAU!$R:$X,7,FALSE)&gt;0,K183*VLOOKUP($A183,BASE_DADOS!$A:$O,12,0),0),0)</f>
        <v>0</v>
      </c>
      <c r="AA183" s="169">
        <f>IFERROR(IF(VLOOKUP($A183,SC5_BLUMENAU!$R:$X,7,FALSE)&gt;0,L183*VLOOKUP($A183,BASE_DADOS!$A:$O,12,0),0),0)</f>
        <v>0</v>
      </c>
      <c r="AB183" s="169">
        <f>IFERROR(IF(VLOOKUP($A183,SC5_BLUMENAU!$R:$X,7,FALSE)&gt;0,M183*VLOOKUP($A183,BASE_DADOS!$A:$O,12,0),0),0)</f>
        <v>0</v>
      </c>
      <c r="AC183" s="169">
        <f>IFERROR(IF(VLOOKUP($A183,SC5_BLUMENAU!$R:$X,7,FALSE)&gt;0,N183*VLOOKUP($A183,BASE_DADOS!$A:$O,12,0),0),0)</f>
        <v>0</v>
      </c>
      <c r="AD183" s="169">
        <f>IFERROR(IF(VLOOKUP($A183,SC5_BLUMENAU!$R:$X,7,FALSE)&gt;0,O183*VLOOKUP($A183,BASE_DADOS!$A:$O,12,0),0),0)</f>
        <v>0</v>
      </c>
      <c r="AE183" s="169">
        <f>IFERROR(IF(VLOOKUP($A183,SC5_BLUMENAU!$R:$X,7,FALSE)&gt;0,P183*VLOOKUP($A183,BASE_DADOS!$A:$O,12,0),0),0)</f>
        <v>0</v>
      </c>
      <c r="AF183" s="169">
        <f>IFERROR(IF(VLOOKUP($A183,SC5_BLUMENAU!$R:$X,7,FALSE)&gt;0,Q183*VLOOKUP($A183,BASE_DADOS!$A:$O,12,0),0),0)</f>
        <v>0</v>
      </c>
    </row>
    <row r="184" spans="1:32" ht="15.75" customHeight="1">
      <c r="A184" s="165" t="str">
        <f t="shared" si="4"/>
        <v>SC5_BLUMENAUBALANÇO GERAL SC - ED SÁBADO - ESTADUAL (1)</v>
      </c>
      <c r="B184" s="3" t="s">
        <v>118</v>
      </c>
      <c r="C184" s="121" t="s">
        <v>82</v>
      </c>
      <c r="D184" s="117">
        <v>0.47840531561461797</v>
      </c>
      <c r="E184" s="117">
        <v>0.52159468438538203</v>
      </c>
      <c r="F184" s="117">
        <v>4.3189368770764118E-2</v>
      </c>
      <c r="G184" s="117">
        <v>0.16279069767441862</v>
      </c>
      <c r="H184" s="117">
        <v>0.15282392026578073</v>
      </c>
      <c r="I184" s="117">
        <v>0.19601328903654486</v>
      </c>
      <c r="J184" s="117">
        <v>0.18604651162790697</v>
      </c>
      <c r="K184" s="117">
        <v>0.25913621262458469</v>
      </c>
      <c r="L184" s="117">
        <v>0.2159468438538206</v>
      </c>
      <c r="M184" s="117">
        <v>0.45182724252491696</v>
      </c>
      <c r="N184" s="117">
        <v>0.33222591362126247</v>
      </c>
      <c r="O184" s="117">
        <v>0.37899543378995432</v>
      </c>
      <c r="P184" s="117">
        <v>0.39726027397260272</v>
      </c>
      <c r="Q184" s="117">
        <v>0.22374429223744291</v>
      </c>
      <c r="R184" s="3"/>
      <c r="S184" s="169">
        <f>IFERROR(IF(VLOOKUP($A184,SC5_BLUMENAU!$R:$X,7,FALSE)&gt;0,D184*VLOOKUP($A184,BASE_DADOS!$A:$O,12,0),0),0)</f>
        <v>0</v>
      </c>
      <c r="T184" s="169">
        <f>IFERROR(IF(VLOOKUP($A184,SC5_BLUMENAU!$R:$X,7,FALSE)&gt;0,E184*VLOOKUP($A184,BASE_DADOS!$A:$O,12,0),0),0)</f>
        <v>0</v>
      </c>
      <c r="U184" s="169">
        <f>IFERROR(IF(VLOOKUP($A184,SC5_BLUMENAU!$R:$X,7,FALSE)&gt;0,F184*VLOOKUP($A184,BASE_DADOS!$A:$O,12,0),0),0)</f>
        <v>0</v>
      </c>
      <c r="V184" s="169">
        <f>IFERROR(IF(VLOOKUP($A184,SC5_BLUMENAU!$R:$X,7,FALSE)&gt;0,G184*VLOOKUP($A184,BASE_DADOS!$A:$O,12,0),0),0)</f>
        <v>0</v>
      </c>
      <c r="W184" s="169">
        <f>IFERROR(IF(VLOOKUP($A184,SC5_BLUMENAU!$R:$X,7,FALSE)&gt;0,H184*VLOOKUP($A184,BASE_DADOS!$A:$O,12,0),0),0)</f>
        <v>0</v>
      </c>
      <c r="X184" s="169">
        <f>IFERROR(IF(VLOOKUP($A184,SC5_BLUMENAU!$R:$X,7,FALSE)&gt;0,I184*VLOOKUP($A184,BASE_DADOS!$A:$O,12,0),0),0)</f>
        <v>0</v>
      </c>
      <c r="Y184" s="169">
        <f>IFERROR(IF(VLOOKUP($A184,SC5_BLUMENAU!$R:$X,7,FALSE)&gt;0,J184*VLOOKUP($A184,BASE_DADOS!$A:$O,12,0),0),0)</f>
        <v>0</v>
      </c>
      <c r="Z184" s="169">
        <f>IFERROR(IF(VLOOKUP($A184,SC5_BLUMENAU!$R:$X,7,FALSE)&gt;0,K184*VLOOKUP($A184,BASE_DADOS!$A:$O,12,0),0),0)</f>
        <v>0</v>
      </c>
      <c r="AA184" s="169">
        <f>IFERROR(IF(VLOOKUP($A184,SC5_BLUMENAU!$R:$X,7,FALSE)&gt;0,L184*VLOOKUP($A184,BASE_DADOS!$A:$O,12,0),0),0)</f>
        <v>0</v>
      </c>
      <c r="AB184" s="169">
        <f>IFERROR(IF(VLOOKUP($A184,SC5_BLUMENAU!$R:$X,7,FALSE)&gt;0,M184*VLOOKUP($A184,BASE_DADOS!$A:$O,12,0),0),0)</f>
        <v>0</v>
      </c>
      <c r="AC184" s="169">
        <f>IFERROR(IF(VLOOKUP($A184,SC5_BLUMENAU!$R:$X,7,FALSE)&gt;0,N184*VLOOKUP($A184,BASE_DADOS!$A:$O,12,0),0),0)</f>
        <v>0</v>
      </c>
      <c r="AD184" s="169">
        <f>IFERROR(IF(VLOOKUP($A184,SC5_BLUMENAU!$R:$X,7,FALSE)&gt;0,O184*VLOOKUP($A184,BASE_DADOS!$A:$O,12,0),0),0)</f>
        <v>0</v>
      </c>
      <c r="AE184" s="169">
        <f>IFERROR(IF(VLOOKUP($A184,SC5_BLUMENAU!$R:$X,7,FALSE)&gt;0,P184*VLOOKUP($A184,BASE_DADOS!$A:$O,12,0),0),0)</f>
        <v>0</v>
      </c>
      <c r="AF184" s="169">
        <f>IFERROR(IF(VLOOKUP($A184,SC5_BLUMENAU!$R:$X,7,FALSE)&gt;0,Q184*VLOOKUP($A184,BASE_DADOS!$A:$O,12,0),0),0)</f>
        <v>0</v>
      </c>
    </row>
    <row r="185" spans="1:32" ht="15.75" customHeight="1">
      <c r="A185" s="165" t="str">
        <f t="shared" si="4"/>
        <v>SC5_BLUMENAUCLUBE DA BOLA</v>
      </c>
      <c r="B185" s="3" t="s">
        <v>118</v>
      </c>
      <c r="C185" s="121" t="s">
        <v>84</v>
      </c>
      <c r="D185" s="117">
        <v>0.47840531561461797</v>
      </c>
      <c r="E185" s="117">
        <v>0.52159468438538203</v>
      </c>
      <c r="F185" s="117">
        <v>4.3189368770764118E-2</v>
      </c>
      <c r="G185" s="117">
        <v>0.16279069767441862</v>
      </c>
      <c r="H185" s="117">
        <v>0.15282392026578073</v>
      </c>
      <c r="I185" s="117">
        <v>0.19601328903654486</v>
      </c>
      <c r="J185" s="117">
        <v>0.18604651162790697</v>
      </c>
      <c r="K185" s="117">
        <v>0.25913621262458469</v>
      </c>
      <c r="L185" s="117">
        <v>0.2159468438538206</v>
      </c>
      <c r="M185" s="117">
        <v>0.45182724252491696</v>
      </c>
      <c r="N185" s="117">
        <v>0.33222591362126247</v>
      </c>
      <c r="O185" s="117">
        <v>0.37899543378995432</v>
      </c>
      <c r="P185" s="117">
        <v>0.39726027397260272</v>
      </c>
      <c r="Q185" s="117">
        <v>0.22374429223744291</v>
      </c>
      <c r="R185" s="3"/>
      <c r="S185" s="169">
        <f>IFERROR(IF(VLOOKUP($A185,SC5_BLUMENAU!$R:$X,7,FALSE)&gt;0,D185*VLOOKUP($A185,BASE_DADOS!$A:$O,12,0),0),0)</f>
        <v>0</v>
      </c>
      <c r="T185" s="169">
        <f>IFERROR(IF(VLOOKUP($A185,SC5_BLUMENAU!$R:$X,7,FALSE)&gt;0,E185*VLOOKUP($A185,BASE_DADOS!$A:$O,12,0),0),0)</f>
        <v>0</v>
      </c>
      <c r="U185" s="169">
        <f>IFERROR(IF(VLOOKUP($A185,SC5_BLUMENAU!$R:$X,7,FALSE)&gt;0,F185*VLOOKUP($A185,BASE_DADOS!$A:$O,12,0),0),0)</f>
        <v>0</v>
      </c>
      <c r="V185" s="169">
        <f>IFERROR(IF(VLOOKUP($A185,SC5_BLUMENAU!$R:$X,7,FALSE)&gt;0,G185*VLOOKUP($A185,BASE_DADOS!$A:$O,12,0),0),0)</f>
        <v>0</v>
      </c>
      <c r="W185" s="169">
        <f>IFERROR(IF(VLOOKUP($A185,SC5_BLUMENAU!$R:$X,7,FALSE)&gt;0,H185*VLOOKUP($A185,BASE_DADOS!$A:$O,12,0),0),0)</f>
        <v>0</v>
      </c>
      <c r="X185" s="169">
        <f>IFERROR(IF(VLOOKUP($A185,SC5_BLUMENAU!$R:$X,7,FALSE)&gt;0,I185*VLOOKUP($A185,BASE_DADOS!$A:$O,12,0),0),0)</f>
        <v>0</v>
      </c>
      <c r="Y185" s="169">
        <f>IFERROR(IF(VLOOKUP($A185,SC5_BLUMENAU!$R:$X,7,FALSE)&gt;0,J185*VLOOKUP($A185,BASE_DADOS!$A:$O,12,0),0),0)</f>
        <v>0</v>
      </c>
      <c r="Z185" s="169">
        <f>IFERROR(IF(VLOOKUP($A185,SC5_BLUMENAU!$R:$X,7,FALSE)&gt;0,K185*VLOOKUP($A185,BASE_DADOS!$A:$O,12,0),0),0)</f>
        <v>0</v>
      </c>
      <c r="AA185" s="169">
        <f>IFERROR(IF(VLOOKUP($A185,SC5_BLUMENAU!$R:$X,7,FALSE)&gt;0,L185*VLOOKUP($A185,BASE_DADOS!$A:$O,12,0),0),0)</f>
        <v>0</v>
      </c>
      <c r="AB185" s="169">
        <f>IFERROR(IF(VLOOKUP($A185,SC5_BLUMENAU!$R:$X,7,FALSE)&gt;0,M185*VLOOKUP($A185,BASE_DADOS!$A:$O,12,0),0),0)</f>
        <v>0</v>
      </c>
      <c r="AC185" s="169">
        <f>IFERROR(IF(VLOOKUP($A185,SC5_BLUMENAU!$R:$X,7,FALSE)&gt;0,N185*VLOOKUP($A185,BASE_DADOS!$A:$O,12,0),0),0)</f>
        <v>0</v>
      </c>
      <c r="AD185" s="169">
        <f>IFERROR(IF(VLOOKUP($A185,SC5_BLUMENAU!$R:$X,7,FALSE)&gt;0,O185*VLOOKUP($A185,BASE_DADOS!$A:$O,12,0),0),0)</f>
        <v>0</v>
      </c>
      <c r="AE185" s="169">
        <f>IFERROR(IF(VLOOKUP($A185,SC5_BLUMENAU!$R:$X,7,FALSE)&gt;0,P185*VLOOKUP($A185,BASE_DADOS!$A:$O,12,0),0),0)</f>
        <v>0</v>
      </c>
      <c r="AF185" s="169">
        <f>IFERROR(IF(VLOOKUP($A185,SC5_BLUMENAU!$R:$X,7,FALSE)&gt;0,Q185*VLOOKUP($A185,BASE_DADOS!$A:$O,12,0),0),0)</f>
        <v>0</v>
      </c>
    </row>
    <row r="186" spans="1:32" ht="15.75" customHeight="1">
      <c r="A186" s="165" t="str">
        <f t="shared" si="4"/>
        <v>SC5_BLUMENAUCINE AVENTURA</v>
      </c>
      <c r="B186" s="3" t="s">
        <v>118</v>
      </c>
      <c r="C186" s="121" t="s">
        <v>86</v>
      </c>
      <c r="D186" s="117">
        <v>0.47840531561461797</v>
      </c>
      <c r="E186" s="117">
        <v>0.52159468438538203</v>
      </c>
      <c r="F186" s="117">
        <v>4.3189368770764118E-2</v>
      </c>
      <c r="G186" s="117">
        <v>0.16279069767441862</v>
      </c>
      <c r="H186" s="117">
        <v>0.15282392026578073</v>
      </c>
      <c r="I186" s="117">
        <v>0.19601328903654486</v>
      </c>
      <c r="J186" s="117">
        <v>0.18604651162790697</v>
      </c>
      <c r="K186" s="117">
        <v>0.25913621262458469</v>
      </c>
      <c r="L186" s="117">
        <v>0.2159468438538206</v>
      </c>
      <c r="M186" s="117">
        <v>0.45182724252491696</v>
      </c>
      <c r="N186" s="117">
        <v>0.33222591362126247</v>
      </c>
      <c r="O186" s="117">
        <v>0.37899543378995432</v>
      </c>
      <c r="P186" s="117">
        <v>0.39726027397260272</v>
      </c>
      <c r="Q186" s="117">
        <v>0.22374429223744291</v>
      </c>
      <c r="R186" s="3"/>
      <c r="S186" s="169">
        <f>IFERROR(IF(VLOOKUP($A186,SC5_BLUMENAU!$R:$X,7,FALSE)&gt;0,D186*VLOOKUP($A186,BASE_DADOS!$A:$O,12,0),0),0)</f>
        <v>0</v>
      </c>
      <c r="T186" s="169">
        <f>IFERROR(IF(VLOOKUP($A186,SC5_BLUMENAU!$R:$X,7,FALSE)&gt;0,E186*VLOOKUP($A186,BASE_DADOS!$A:$O,12,0),0),0)</f>
        <v>0</v>
      </c>
      <c r="U186" s="169">
        <f>IFERROR(IF(VLOOKUP($A186,SC5_BLUMENAU!$R:$X,7,FALSE)&gt;0,F186*VLOOKUP($A186,BASE_DADOS!$A:$O,12,0),0),0)</f>
        <v>0</v>
      </c>
      <c r="V186" s="169">
        <f>IFERROR(IF(VLOOKUP($A186,SC5_BLUMENAU!$R:$X,7,FALSE)&gt;0,G186*VLOOKUP($A186,BASE_DADOS!$A:$O,12,0),0),0)</f>
        <v>0</v>
      </c>
      <c r="W186" s="169">
        <f>IFERROR(IF(VLOOKUP($A186,SC5_BLUMENAU!$R:$X,7,FALSE)&gt;0,H186*VLOOKUP($A186,BASE_DADOS!$A:$O,12,0),0),0)</f>
        <v>0</v>
      </c>
      <c r="X186" s="169">
        <f>IFERROR(IF(VLOOKUP($A186,SC5_BLUMENAU!$R:$X,7,FALSE)&gt;0,I186*VLOOKUP($A186,BASE_DADOS!$A:$O,12,0),0),0)</f>
        <v>0</v>
      </c>
      <c r="Y186" s="169">
        <f>IFERROR(IF(VLOOKUP($A186,SC5_BLUMENAU!$R:$X,7,FALSE)&gt;0,J186*VLOOKUP($A186,BASE_DADOS!$A:$O,12,0),0),0)</f>
        <v>0</v>
      </c>
      <c r="Z186" s="169">
        <f>IFERROR(IF(VLOOKUP($A186,SC5_BLUMENAU!$R:$X,7,FALSE)&gt;0,K186*VLOOKUP($A186,BASE_DADOS!$A:$O,12,0),0),0)</f>
        <v>0</v>
      </c>
      <c r="AA186" s="169">
        <f>IFERROR(IF(VLOOKUP($A186,SC5_BLUMENAU!$R:$X,7,FALSE)&gt;0,L186*VLOOKUP($A186,BASE_DADOS!$A:$O,12,0),0),0)</f>
        <v>0</v>
      </c>
      <c r="AB186" s="169">
        <f>IFERROR(IF(VLOOKUP($A186,SC5_BLUMENAU!$R:$X,7,FALSE)&gt;0,M186*VLOOKUP($A186,BASE_DADOS!$A:$O,12,0),0),0)</f>
        <v>0</v>
      </c>
      <c r="AC186" s="169">
        <f>IFERROR(IF(VLOOKUP($A186,SC5_BLUMENAU!$R:$X,7,FALSE)&gt;0,N186*VLOOKUP($A186,BASE_DADOS!$A:$O,12,0),0),0)</f>
        <v>0</v>
      </c>
      <c r="AD186" s="169">
        <f>IFERROR(IF(VLOOKUP($A186,SC5_BLUMENAU!$R:$X,7,FALSE)&gt;0,O186*VLOOKUP($A186,BASE_DADOS!$A:$O,12,0),0),0)</f>
        <v>0</v>
      </c>
      <c r="AE186" s="169">
        <f>IFERROR(IF(VLOOKUP($A186,SC5_BLUMENAU!$R:$X,7,FALSE)&gt;0,P186*VLOOKUP($A186,BASE_DADOS!$A:$O,12,0),0),0)</f>
        <v>0</v>
      </c>
      <c r="AF186" s="169">
        <f>IFERROR(IF(VLOOKUP($A186,SC5_BLUMENAU!$R:$X,7,FALSE)&gt;0,Q186*VLOOKUP($A186,BASE_DADOS!$A:$O,12,0),0),0)</f>
        <v>0</v>
      </c>
    </row>
    <row r="187" spans="1:32" ht="15.75" customHeight="1">
      <c r="A187" s="165" t="str">
        <f t="shared" si="4"/>
        <v>SC5_BLUMENAUCIDADE ALERTA - EDIÇÃO DE SÁBADO 1</v>
      </c>
      <c r="B187" s="3" t="s">
        <v>118</v>
      </c>
      <c r="C187" s="121" t="s">
        <v>88</v>
      </c>
      <c r="D187" s="117">
        <v>0.47840531561461797</v>
      </c>
      <c r="E187" s="117">
        <v>0.52159468438538203</v>
      </c>
      <c r="F187" s="117">
        <v>4.3189368770764118E-2</v>
      </c>
      <c r="G187" s="117">
        <v>0.16279069767441862</v>
      </c>
      <c r="H187" s="117">
        <v>0.15282392026578073</v>
      </c>
      <c r="I187" s="117">
        <v>0.19601328903654486</v>
      </c>
      <c r="J187" s="117">
        <v>0.18604651162790697</v>
      </c>
      <c r="K187" s="117">
        <v>0.25913621262458469</v>
      </c>
      <c r="L187" s="117">
        <v>0.2159468438538206</v>
      </c>
      <c r="M187" s="117">
        <v>0.45182724252491696</v>
      </c>
      <c r="N187" s="117">
        <v>0.33222591362126247</v>
      </c>
      <c r="O187" s="117">
        <v>0.37899543378995432</v>
      </c>
      <c r="P187" s="117">
        <v>0.39726027397260272</v>
      </c>
      <c r="Q187" s="117">
        <v>0.22374429223744291</v>
      </c>
      <c r="R187" s="3"/>
      <c r="S187" s="169">
        <f>IFERROR(IF(VLOOKUP($A187,SC5_BLUMENAU!$R:$X,7,FALSE)&gt;0,D187*VLOOKUP($A187,BASE_DADOS!$A:$O,12,0),0),0)</f>
        <v>0</v>
      </c>
      <c r="T187" s="169">
        <f>IFERROR(IF(VLOOKUP($A187,SC5_BLUMENAU!$R:$X,7,FALSE)&gt;0,E187*VLOOKUP($A187,BASE_DADOS!$A:$O,12,0),0),0)</f>
        <v>0</v>
      </c>
      <c r="U187" s="169">
        <f>IFERROR(IF(VLOOKUP($A187,SC5_BLUMENAU!$R:$X,7,FALSE)&gt;0,F187*VLOOKUP($A187,BASE_DADOS!$A:$O,12,0),0),0)</f>
        <v>0</v>
      </c>
      <c r="V187" s="169">
        <f>IFERROR(IF(VLOOKUP($A187,SC5_BLUMENAU!$R:$X,7,FALSE)&gt;0,G187*VLOOKUP($A187,BASE_DADOS!$A:$O,12,0),0),0)</f>
        <v>0</v>
      </c>
      <c r="W187" s="169">
        <f>IFERROR(IF(VLOOKUP($A187,SC5_BLUMENAU!$R:$X,7,FALSE)&gt;0,H187*VLOOKUP($A187,BASE_DADOS!$A:$O,12,0),0),0)</f>
        <v>0</v>
      </c>
      <c r="X187" s="169">
        <f>IFERROR(IF(VLOOKUP($A187,SC5_BLUMENAU!$R:$X,7,FALSE)&gt;0,I187*VLOOKUP($A187,BASE_DADOS!$A:$O,12,0),0),0)</f>
        <v>0</v>
      </c>
      <c r="Y187" s="169">
        <f>IFERROR(IF(VLOOKUP($A187,SC5_BLUMENAU!$R:$X,7,FALSE)&gt;0,J187*VLOOKUP($A187,BASE_DADOS!$A:$O,12,0),0),0)</f>
        <v>0</v>
      </c>
      <c r="Z187" s="169">
        <f>IFERROR(IF(VLOOKUP($A187,SC5_BLUMENAU!$R:$X,7,FALSE)&gt;0,K187*VLOOKUP($A187,BASE_DADOS!$A:$O,12,0),0),0)</f>
        <v>0</v>
      </c>
      <c r="AA187" s="169">
        <f>IFERROR(IF(VLOOKUP($A187,SC5_BLUMENAU!$R:$X,7,FALSE)&gt;0,L187*VLOOKUP($A187,BASE_DADOS!$A:$O,12,0),0),0)</f>
        <v>0</v>
      </c>
      <c r="AB187" s="169">
        <f>IFERROR(IF(VLOOKUP($A187,SC5_BLUMENAU!$R:$X,7,FALSE)&gt;0,M187*VLOOKUP($A187,BASE_DADOS!$A:$O,12,0),0),0)</f>
        <v>0</v>
      </c>
      <c r="AC187" s="169">
        <f>IFERROR(IF(VLOOKUP($A187,SC5_BLUMENAU!$R:$X,7,FALSE)&gt;0,N187*VLOOKUP($A187,BASE_DADOS!$A:$O,12,0),0),0)</f>
        <v>0</v>
      </c>
      <c r="AD187" s="169">
        <f>IFERROR(IF(VLOOKUP($A187,SC5_BLUMENAU!$R:$X,7,FALSE)&gt;0,O187*VLOOKUP($A187,BASE_DADOS!$A:$O,12,0),0),0)</f>
        <v>0</v>
      </c>
      <c r="AE187" s="169">
        <f>IFERROR(IF(VLOOKUP($A187,SC5_BLUMENAU!$R:$X,7,FALSE)&gt;0,P187*VLOOKUP($A187,BASE_DADOS!$A:$O,12,0),0),0)</f>
        <v>0</v>
      </c>
      <c r="AF187" s="169">
        <f>IFERROR(IF(VLOOKUP($A187,SC5_BLUMENAU!$R:$X,7,FALSE)&gt;0,Q187*VLOOKUP($A187,BASE_DADOS!$A:$O,12,0),0),0)</f>
        <v>0</v>
      </c>
    </row>
    <row r="188" spans="1:32" ht="15.75" customHeight="1">
      <c r="A188" s="165" t="str">
        <f t="shared" si="4"/>
        <v>SC5_BLUMENAUJORNAL DA RECORD - EDIÇÃO DE SÁBADO</v>
      </c>
      <c r="B188" s="3" t="s">
        <v>118</v>
      </c>
      <c r="C188" s="121" t="s">
        <v>90</v>
      </c>
      <c r="D188" s="117">
        <v>0.47840531561461797</v>
      </c>
      <c r="E188" s="117">
        <v>0.52159468438538203</v>
      </c>
      <c r="F188" s="117">
        <v>4.3189368770764118E-2</v>
      </c>
      <c r="G188" s="117">
        <v>0.16279069767441862</v>
      </c>
      <c r="H188" s="117">
        <v>0.15282392026578073</v>
      </c>
      <c r="I188" s="117">
        <v>0.19601328903654486</v>
      </c>
      <c r="J188" s="117">
        <v>0.18604651162790697</v>
      </c>
      <c r="K188" s="117">
        <v>0.25913621262458469</v>
      </c>
      <c r="L188" s="117">
        <v>0.2159468438538206</v>
      </c>
      <c r="M188" s="117">
        <v>0.45182724252491696</v>
      </c>
      <c r="N188" s="117">
        <v>0.33222591362126247</v>
      </c>
      <c r="O188" s="117">
        <v>0.37899543378995432</v>
      </c>
      <c r="P188" s="117">
        <v>0.39726027397260272</v>
      </c>
      <c r="Q188" s="117">
        <v>0.22374429223744291</v>
      </c>
      <c r="R188" s="3"/>
      <c r="S188" s="169">
        <f>IFERROR(IF(VLOOKUP($A188,SC5_BLUMENAU!$R:$X,7,FALSE)&gt;0,D188*VLOOKUP($A188,BASE_DADOS!$A:$O,12,0),0),0)</f>
        <v>0</v>
      </c>
      <c r="T188" s="169">
        <f>IFERROR(IF(VLOOKUP($A188,SC5_BLUMENAU!$R:$X,7,FALSE)&gt;0,E188*VLOOKUP($A188,BASE_DADOS!$A:$O,12,0),0),0)</f>
        <v>0</v>
      </c>
      <c r="U188" s="169">
        <f>IFERROR(IF(VLOOKUP($A188,SC5_BLUMENAU!$R:$X,7,FALSE)&gt;0,F188*VLOOKUP($A188,BASE_DADOS!$A:$O,12,0),0),0)</f>
        <v>0</v>
      </c>
      <c r="V188" s="169">
        <f>IFERROR(IF(VLOOKUP($A188,SC5_BLUMENAU!$R:$X,7,FALSE)&gt;0,G188*VLOOKUP($A188,BASE_DADOS!$A:$O,12,0),0),0)</f>
        <v>0</v>
      </c>
      <c r="W188" s="169">
        <f>IFERROR(IF(VLOOKUP($A188,SC5_BLUMENAU!$R:$X,7,FALSE)&gt;0,H188*VLOOKUP($A188,BASE_DADOS!$A:$O,12,0),0),0)</f>
        <v>0</v>
      </c>
      <c r="X188" s="169">
        <f>IFERROR(IF(VLOOKUP($A188,SC5_BLUMENAU!$R:$X,7,FALSE)&gt;0,I188*VLOOKUP($A188,BASE_DADOS!$A:$O,12,0),0),0)</f>
        <v>0</v>
      </c>
      <c r="Y188" s="169">
        <f>IFERROR(IF(VLOOKUP($A188,SC5_BLUMENAU!$R:$X,7,FALSE)&gt;0,J188*VLOOKUP($A188,BASE_DADOS!$A:$O,12,0),0),0)</f>
        <v>0</v>
      </c>
      <c r="Z188" s="169">
        <f>IFERROR(IF(VLOOKUP($A188,SC5_BLUMENAU!$R:$X,7,FALSE)&gt;0,K188*VLOOKUP($A188,BASE_DADOS!$A:$O,12,0),0),0)</f>
        <v>0</v>
      </c>
      <c r="AA188" s="169">
        <f>IFERROR(IF(VLOOKUP($A188,SC5_BLUMENAU!$R:$X,7,FALSE)&gt;0,L188*VLOOKUP($A188,BASE_DADOS!$A:$O,12,0),0),0)</f>
        <v>0</v>
      </c>
      <c r="AB188" s="169">
        <f>IFERROR(IF(VLOOKUP($A188,SC5_BLUMENAU!$R:$X,7,FALSE)&gt;0,M188*VLOOKUP($A188,BASE_DADOS!$A:$O,12,0),0),0)</f>
        <v>0</v>
      </c>
      <c r="AC188" s="169">
        <f>IFERROR(IF(VLOOKUP($A188,SC5_BLUMENAU!$R:$X,7,FALSE)&gt;0,N188*VLOOKUP($A188,BASE_DADOS!$A:$O,12,0),0),0)</f>
        <v>0</v>
      </c>
      <c r="AD188" s="169">
        <f>IFERROR(IF(VLOOKUP($A188,SC5_BLUMENAU!$R:$X,7,FALSE)&gt;0,O188*VLOOKUP($A188,BASE_DADOS!$A:$O,12,0),0),0)</f>
        <v>0</v>
      </c>
      <c r="AE188" s="169">
        <f>IFERROR(IF(VLOOKUP($A188,SC5_BLUMENAU!$R:$X,7,FALSE)&gt;0,P188*VLOOKUP($A188,BASE_DADOS!$A:$O,12,0),0),0)</f>
        <v>0</v>
      </c>
      <c r="AF188" s="169">
        <f>IFERROR(IF(VLOOKUP($A188,SC5_BLUMENAU!$R:$X,7,FALSE)&gt;0,Q188*VLOOKUP($A188,BASE_DADOS!$A:$O,12,0),0),0)</f>
        <v>0</v>
      </c>
    </row>
    <row r="189" spans="1:32" ht="15.75" customHeight="1">
      <c r="A189" s="165" t="str">
        <f t="shared" si="4"/>
        <v xml:space="preserve">SC5_BLUMENAUNOVELA 3 - MELHORES MOMENTOS </v>
      </c>
      <c r="B189" s="3" t="s">
        <v>118</v>
      </c>
      <c r="C189" s="121" t="s">
        <v>91</v>
      </c>
      <c r="D189" s="117">
        <v>0.47840531561461797</v>
      </c>
      <c r="E189" s="117">
        <v>0.52159468438538203</v>
      </c>
      <c r="F189" s="117">
        <v>4.3189368770764118E-2</v>
      </c>
      <c r="G189" s="117">
        <v>0.16279069767441862</v>
      </c>
      <c r="H189" s="117">
        <v>0.15282392026578073</v>
      </c>
      <c r="I189" s="117">
        <v>0.19601328903654486</v>
      </c>
      <c r="J189" s="117">
        <v>0.18604651162790697</v>
      </c>
      <c r="K189" s="117">
        <v>0.25913621262458469</v>
      </c>
      <c r="L189" s="117">
        <v>0.2159468438538206</v>
      </c>
      <c r="M189" s="117">
        <v>0.45182724252491696</v>
      </c>
      <c r="N189" s="117">
        <v>0.33222591362126247</v>
      </c>
      <c r="O189" s="117">
        <v>0.37899543378995432</v>
      </c>
      <c r="P189" s="117">
        <v>0.39726027397260272</v>
      </c>
      <c r="Q189" s="117">
        <v>0.22374429223744291</v>
      </c>
      <c r="R189" s="3"/>
      <c r="S189" s="169">
        <f>IFERROR(IF(VLOOKUP($A189,SC5_BLUMENAU!$R:$X,7,FALSE)&gt;0,D189*VLOOKUP($A189,BASE_DADOS!$A:$O,12,0),0),0)</f>
        <v>0</v>
      </c>
      <c r="T189" s="169">
        <f>IFERROR(IF(VLOOKUP($A189,SC5_BLUMENAU!$R:$X,7,FALSE)&gt;0,E189*VLOOKUP($A189,BASE_DADOS!$A:$O,12,0),0),0)</f>
        <v>0</v>
      </c>
      <c r="U189" s="169">
        <f>IFERROR(IF(VLOOKUP($A189,SC5_BLUMENAU!$R:$X,7,FALSE)&gt;0,F189*VLOOKUP($A189,BASE_DADOS!$A:$O,12,0),0),0)</f>
        <v>0</v>
      </c>
      <c r="V189" s="169">
        <f>IFERROR(IF(VLOOKUP($A189,SC5_BLUMENAU!$R:$X,7,FALSE)&gt;0,G189*VLOOKUP($A189,BASE_DADOS!$A:$O,12,0),0),0)</f>
        <v>0</v>
      </c>
      <c r="W189" s="169">
        <f>IFERROR(IF(VLOOKUP($A189,SC5_BLUMENAU!$R:$X,7,FALSE)&gt;0,H189*VLOOKUP($A189,BASE_DADOS!$A:$O,12,0),0),0)</f>
        <v>0</v>
      </c>
      <c r="X189" s="169">
        <f>IFERROR(IF(VLOOKUP($A189,SC5_BLUMENAU!$R:$X,7,FALSE)&gt;0,I189*VLOOKUP($A189,BASE_DADOS!$A:$O,12,0),0),0)</f>
        <v>0</v>
      </c>
      <c r="Y189" s="169">
        <f>IFERROR(IF(VLOOKUP($A189,SC5_BLUMENAU!$R:$X,7,FALSE)&gt;0,J189*VLOOKUP($A189,BASE_DADOS!$A:$O,12,0),0),0)</f>
        <v>0</v>
      </c>
      <c r="Z189" s="169">
        <f>IFERROR(IF(VLOOKUP($A189,SC5_BLUMENAU!$R:$X,7,FALSE)&gt;0,K189*VLOOKUP($A189,BASE_DADOS!$A:$O,12,0),0),0)</f>
        <v>0</v>
      </c>
      <c r="AA189" s="169">
        <f>IFERROR(IF(VLOOKUP($A189,SC5_BLUMENAU!$R:$X,7,FALSE)&gt;0,L189*VLOOKUP($A189,BASE_DADOS!$A:$O,12,0),0),0)</f>
        <v>0</v>
      </c>
      <c r="AB189" s="169">
        <f>IFERROR(IF(VLOOKUP($A189,SC5_BLUMENAU!$R:$X,7,FALSE)&gt;0,M189*VLOOKUP($A189,BASE_DADOS!$A:$O,12,0),0),0)</f>
        <v>0</v>
      </c>
      <c r="AC189" s="169">
        <f>IFERROR(IF(VLOOKUP($A189,SC5_BLUMENAU!$R:$X,7,FALSE)&gt;0,N189*VLOOKUP($A189,BASE_DADOS!$A:$O,12,0),0),0)</f>
        <v>0</v>
      </c>
      <c r="AD189" s="169">
        <f>IFERROR(IF(VLOOKUP($A189,SC5_BLUMENAU!$R:$X,7,FALSE)&gt;0,O189*VLOOKUP($A189,BASE_DADOS!$A:$O,12,0),0),0)</f>
        <v>0</v>
      </c>
      <c r="AE189" s="169">
        <f>IFERROR(IF(VLOOKUP($A189,SC5_BLUMENAU!$R:$X,7,FALSE)&gt;0,P189*VLOOKUP($A189,BASE_DADOS!$A:$O,12,0),0),0)</f>
        <v>0</v>
      </c>
      <c r="AF189" s="169">
        <f>IFERROR(IF(VLOOKUP($A189,SC5_BLUMENAU!$R:$X,7,FALSE)&gt;0,Q189*VLOOKUP($A189,BASE_DADOS!$A:$O,12,0),0),0)</f>
        <v>0</v>
      </c>
    </row>
    <row r="190" spans="1:32" ht="15.75" customHeight="1">
      <c r="A190" s="165" t="str">
        <f t="shared" si="4"/>
        <v xml:space="preserve">SC5_BLUMENAUSUPER TELA </v>
      </c>
      <c r="B190" s="3" t="s">
        <v>118</v>
      </c>
      <c r="C190" s="121" t="s">
        <v>92</v>
      </c>
      <c r="D190" s="117">
        <v>0.47840531561461797</v>
      </c>
      <c r="E190" s="117">
        <v>0.52159468438538203</v>
      </c>
      <c r="F190" s="117">
        <v>4.3189368770764118E-2</v>
      </c>
      <c r="G190" s="117">
        <v>0.16279069767441862</v>
      </c>
      <c r="H190" s="117">
        <v>0.15282392026578073</v>
      </c>
      <c r="I190" s="117">
        <v>0.19601328903654486</v>
      </c>
      <c r="J190" s="117">
        <v>0.18604651162790697</v>
      </c>
      <c r="K190" s="117">
        <v>0.25913621262458469</v>
      </c>
      <c r="L190" s="117">
        <v>0.2159468438538206</v>
      </c>
      <c r="M190" s="117">
        <v>0.45182724252491696</v>
      </c>
      <c r="N190" s="117">
        <v>0.33222591362126247</v>
      </c>
      <c r="O190" s="117">
        <v>0.37899543378995432</v>
      </c>
      <c r="P190" s="117">
        <v>0.39726027397260272</v>
      </c>
      <c r="Q190" s="117">
        <v>0.22374429223744291</v>
      </c>
      <c r="R190" s="3"/>
      <c r="S190" s="169">
        <f>IFERROR(IF(VLOOKUP($A190,SC5_BLUMENAU!$R:$X,7,FALSE)&gt;0,D190*VLOOKUP($A190,BASE_DADOS!$A:$O,12,0),0),0)</f>
        <v>0</v>
      </c>
      <c r="T190" s="169">
        <f>IFERROR(IF(VLOOKUP($A190,SC5_BLUMENAU!$R:$X,7,FALSE)&gt;0,E190*VLOOKUP($A190,BASE_DADOS!$A:$O,12,0),0),0)</f>
        <v>0</v>
      </c>
      <c r="U190" s="169">
        <f>IFERROR(IF(VLOOKUP($A190,SC5_BLUMENAU!$R:$X,7,FALSE)&gt;0,F190*VLOOKUP($A190,BASE_DADOS!$A:$O,12,0),0),0)</f>
        <v>0</v>
      </c>
      <c r="V190" s="169">
        <f>IFERROR(IF(VLOOKUP($A190,SC5_BLUMENAU!$R:$X,7,FALSE)&gt;0,G190*VLOOKUP($A190,BASE_DADOS!$A:$O,12,0),0),0)</f>
        <v>0</v>
      </c>
      <c r="W190" s="169">
        <f>IFERROR(IF(VLOOKUP($A190,SC5_BLUMENAU!$R:$X,7,FALSE)&gt;0,H190*VLOOKUP($A190,BASE_DADOS!$A:$O,12,0),0),0)</f>
        <v>0</v>
      </c>
      <c r="X190" s="169">
        <f>IFERROR(IF(VLOOKUP($A190,SC5_BLUMENAU!$R:$X,7,FALSE)&gt;0,I190*VLOOKUP($A190,BASE_DADOS!$A:$O,12,0),0),0)</f>
        <v>0</v>
      </c>
      <c r="Y190" s="169">
        <f>IFERROR(IF(VLOOKUP($A190,SC5_BLUMENAU!$R:$X,7,FALSE)&gt;0,J190*VLOOKUP($A190,BASE_DADOS!$A:$O,12,0),0),0)</f>
        <v>0</v>
      </c>
      <c r="Z190" s="169">
        <f>IFERROR(IF(VLOOKUP($A190,SC5_BLUMENAU!$R:$X,7,FALSE)&gt;0,K190*VLOOKUP($A190,BASE_DADOS!$A:$O,12,0),0),0)</f>
        <v>0</v>
      </c>
      <c r="AA190" s="169">
        <f>IFERROR(IF(VLOOKUP($A190,SC5_BLUMENAU!$R:$X,7,FALSE)&gt;0,L190*VLOOKUP($A190,BASE_DADOS!$A:$O,12,0),0),0)</f>
        <v>0</v>
      </c>
      <c r="AB190" s="169">
        <f>IFERROR(IF(VLOOKUP($A190,SC5_BLUMENAU!$R:$X,7,FALSE)&gt;0,M190*VLOOKUP($A190,BASE_DADOS!$A:$O,12,0),0),0)</f>
        <v>0</v>
      </c>
      <c r="AC190" s="169">
        <f>IFERROR(IF(VLOOKUP($A190,SC5_BLUMENAU!$R:$X,7,FALSE)&gt;0,N190*VLOOKUP($A190,BASE_DADOS!$A:$O,12,0),0),0)</f>
        <v>0</v>
      </c>
      <c r="AD190" s="169">
        <f>IFERROR(IF(VLOOKUP($A190,SC5_BLUMENAU!$R:$X,7,FALSE)&gt;0,O190*VLOOKUP($A190,BASE_DADOS!$A:$O,12,0),0),0)</f>
        <v>0</v>
      </c>
      <c r="AE190" s="169">
        <f>IFERROR(IF(VLOOKUP($A190,SC5_BLUMENAU!$R:$X,7,FALSE)&gt;0,P190*VLOOKUP($A190,BASE_DADOS!$A:$O,12,0),0),0)</f>
        <v>0</v>
      </c>
      <c r="AF190" s="169">
        <f>IFERROR(IF(VLOOKUP($A190,SC5_BLUMENAU!$R:$X,7,FALSE)&gt;0,Q190*VLOOKUP($A190,BASE_DADOS!$A:$O,12,0),0),0)</f>
        <v>0</v>
      </c>
    </row>
    <row r="191" spans="1:32" ht="15.75" customHeight="1">
      <c r="A191" s="165" t="str">
        <f t="shared" si="4"/>
        <v>SC5_BLUMENAUSÉRIE DE SÁBADO</v>
      </c>
      <c r="B191" s="3" t="s">
        <v>118</v>
      </c>
      <c r="C191" s="121" t="s">
        <v>94</v>
      </c>
      <c r="D191" s="117">
        <v>0.47840531561461797</v>
      </c>
      <c r="E191" s="117">
        <v>0.52159468438538203</v>
      </c>
      <c r="F191" s="117">
        <v>4.3189368770764118E-2</v>
      </c>
      <c r="G191" s="117">
        <v>0.16279069767441862</v>
      </c>
      <c r="H191" s="117">
        <v>0.15282392026578073</v>
      </c>
      <c r="I191" s="117">
        <v>0.19601328903654486</v>
      </c>
      <c r="J191" s="117">
        <v>0.18604651162790697</v>
      </c>
      <c r="K191" s="117">
        <v>0.25913621262458469</v>
      </c>
      <c r="L191" s="117">
        <v>0.2159468438538206</v>
      </c>
      <c r="M191" s="117">
        <v>0.45182724252491696</v>
      </c>
      <c r="N191" s="117">
        <v>0.33222591362126247</v>
      </c>
      <c r="O191" s="117">
        <v>0.37899543378995432</v>
      </c>
      <c r="P191" s="117">
        <v>0.39726027397260272</v>
      </c>
      <c r="Q191" s="117">
        <v>0.22374429223744291</v>
      </c>
      <c r="R191" s="3"/>
      <c r="S191" s="169">
        <f>IFERROR(IF(VLOOKUP($A191,SC5_BLUMENAU!$R:$X,7,FALSE)&gt;0,D191*VLOOKUP($A191,BASE_DADOS!$A:$O,12,0),0),0)</f>
        <v>0</v>
      </c>
      <c r="T191" s="169">
        <f>IFERROR(IF(VLOOKUP($A191,SC5_BLUMENAU!$R:$X,7,FALSE)&gt;0,E191*VLOOKUP($A191,BASE_DADOS!$A:$O,12,0),0),0)</f>
        <v>0</v>
      </c>
      <c r="U191" s="169">
        <f>IFERROR(IF(VLOOKUP($A191,SC5_BLUMENAU!$R:$X,7,FALSE)&gt;0,F191*VLOOKUP($A191,BASE_DADOS!$A:$O,12,0),0),0)</f>
        <v>0</v>
      </c>
      <c r="V191" s="169">
        <f>IFERROR(IF(VLOOKUP($A191,SC5_BLUMENAU!$R:$X,7,FALSE)&gt;0,G191*VLOOKUP($A191,BASE_DADOS!$A:$O,12,0),0),0)</f>
        <v>0</v>
      </c>
      <c r="W191" s="169">
        <f>IFERROR(IF(VLOOKUP($A191,SC5_BLUMENAU!$R:$X,7,FALSE)&gt;0,H191*VLOOKUP($A191,BASE_DADOS!$A:$O,12,0),0),0)</f>
        <v>0</v>
      </c>
      <c r="X191" s="169">
        <f>IFERROR(IF(VLOOKUP($A191,SC5_BLUMENAU!$R:$X,7,FALSE)&gt;0,I191*VLOOKUP($A191,BASE_DADOS!$A:$O,12,0),0),0)</f>
        <v>0</v>
      </c>
      <c r="Y191" s="169">
        <f>IFERROR(IF(VLOOKUP($A191,SC5_BLUMENAU!$R:$X,7,FALSE)&gt;0,J191*VLOOKUP($A191,BASE_DADOS!$A:$O,12,0),0),0)</f>
        <v>0</v>
      </c>
      <c r="Z191" s="169">
        <f>IFERROR(IF(VLOOKUP($A191,SC5_BLUMENAU!$R:$X,7,FALSE)&gt;0,K191*VLOOKUP($A191,BASE_DADOS!$A:$O,12,0),0),0)</f>
        <v>0</v>
      </c>
      <c r="AA191" s="169">
        <f>IFERROR(IF(VLOOKUP($A191,SC5_BLUMENAU!$R:$X,7,FALSE)&gt;0,L191*VLOOKUP($A191,BASE_DADOS!$A:$O,12,0),0),0)</f>
        <v>0</v>
      </c>
      <c r="AB191" s="169">
        <f>IFERROR(IF(VLOOKUP($A191,SC5_BLUMENAU!$R:$X,7,FALSE)&gt;0,M191*VLOOKUP($A191,BASE_DADOS!$A:$O,12,0),0),0)</f>
        <v>0</v>
      </c>
      <c r="AC191" s="169">
        <f>IFERROR(IF(VLOOKUP($A191,SC5_BLUMENAU!$R:$X,7,FALSE)&gt;0,N191*VLOOKUP($A191,BASE_DADOS!$A:$O,12,0),0),0)</f>
        <v>0</v>
      </c>
      <c r="AD191" s="169">
        <f>IFERROR(IF(VLOOKUP($A191,SC5_BLUMENAU!$R:$X,7,FALSE)&gt;0,O191*VLOOKUP($A191,BASE_DADOS!$A:$O,12,0),0),0)</f>
        <v>0</v>
      </c>
      <c r="AE191" s="169">
        <f>IFERROR(IF(VLOOKUP($A191,SC5_BLUMENAU!$R:$X,7,FALSE)&gt;0,P191*VLOOKUP($A191,BASE_DADOS!$A:$O,12,0),0),0)</f>
        <v>0</v>
      </c>
      <c r="AF191" s="169">
        <f>IFERROR(IF(VLOOKUP($A191,SC5_BLUMENAU!$R:$X,7,FALSE)&gt;0,Q191*VLOOKUP($A191,BASE_DADOS!$A:$O,12,0),0),0)</f>
        <v>0</v>
      </c>
    </row>
    <row r="192" spans="1:32" ht="15.75" customHeight="1">
      <c r="A192" s="165" t="str">
        <f t="shared" si="4"/>
        <v>SC5_BLUMENAUAGRO SAÚDE E COOPERAÇÃO</v>
      </c>
      <c r="B192" s="3" t="s">
        <v>118</v>
      </c>
      <c r="C192" s="121" t="s">
        <v>97</v>
      </c>
      <c r="D192" s="117">
        <v>0.45882352941176469</v>
      </c>
      <c r="E192" s="117">
        <v>0.54117647058823526</v>
      </c>
      <c r="F192" s="117">
        <v>4.7058823529411764E-2</v>
      </c>
      <c r="G192" s="117">
        <v>0.13725490196078433</v>
      </c>
      <c r="H192" s="117">
        <v>0.16078431372549021</v>
      </c>
      <c r="I192" s="117">
        <v>0.18823529411764706</v>
      </c>
      <c r="J192" s="117">
        <v>0.2196078431372549</v>
      </c>
      <c r="K192" s="117">
        <v>0.24705882352941178</v>
      </c>
      <c r="L192" s="117">
        <v>0.25490196078431371</v>
      </c>
      <c r="M192" s="117">
        <v>0.41960784313725491</v>
      </c>
      <c r="N192" s="117">
        <v>0.32549019607843138</v>
      </c>
      <c r="O192" s="117">
        <v>0.36756756756756759</v>
      </c>
      <c r="P192" s="117">
        <v>0.40540540540540543</v>
      </c>
      <c r="Q192" s="117">
        <v>0.22702702702702704</v>
      </c>
      <c r="R192" s="3"/>
      <c r="S192" s="169">
        <f>IFERROR(IF(VLOOKUP($A192,SC5_BLUMENAU!$R:$X,7,FALSE)&gt;0,D192*VLOOKUP($A192,BASE_DADOS!$A:$O,12,0),0),0)</f>
        <v>0</v>
      </c>
      <c r="T192" s="169">
        <f>IFERROR(IF(VLOOKUP($A192,SC5_BLUMENAU!$R:$X,7,FALSE)&gt;0,E192*VLOOKUP($A192,BASE_DADOS!$A:$O,12,0),0),0)</f>
        <v>0</v>
      </c>
      <c r="U192" s="169">
        <f>IFERROR(IF(VLOOKUP($A192,SC5_BLUMENAU!$R:$X,7,FALSE)&gt;0,F192*VLOOKUP($A192,BASE_DADOS!$A:$O,12,0),0),0)</f>
        <v>0</v>
      </c>
      <c r="V192" s="169">
        <f>IFERROR(IF(VLOOKUP($A192,SC5_BLUMENAU!$R:$X,7,FALSE)&gt;0,G192*VLOOKUP($A192,BASE_DADOS!$A:$O,12,0),0),0)</f>
        <v>0</v>
      </c>
      <c r="W192" s="169">
        <f>IFERROR(IF(VLOOKUP($A192,SC5_BLUMENAU!$R:$X,7,FALSE)&gt;0,H192*VLOOKUP($A192,BASE_DADOS!$A:$O,12,0),0),0)</f>
        <v>0</v>
      </c>
      <c r="X192" s="169">
        <f>IFERROR(IF(VLOOKUP($A192,SC5_BLUMENAU!$R:$X,7,FALSE)&gt;0,I192*VLOOKUP($A192,BASE_DADOS!$A:$O,12,0),0),0)</f>
        <v>0</v>
      </c>
      <c r="Y192" s="169">
        <f>IFERROR(IF(VLOOKUP($A192,SC5_BLUMENAU!$R:$X,7,FALSE)&gt;0,J192*VLOOKUP($A192,BASE_DADOS!$A:$O,12,0),0),0)</f>
        <v>0</v>
      </c>
      <c r="Z192" s="169">
        <f>IFERROR(IF(VLOOKUP($A192,SC5_BLUMENAU!$R:$X,7,FALSE)&gt;0,K192*VLOOKUP($A192,BASE_DADOS!$A:$O,12,0),0),0)</f>
        <v>0</v>
      </c>
      <c r="AA192" s="169">
        <f>IFERROR(IF(VLOOKUP($A192,SC5_BLUMENAU!$R:$X,7,FALSE)&gt;0,L192*VLOOKUP($A192,BASE_DADOS!$A:$O,12,0),0),0)</f>
        <v>0</v>
      </c>
      <c r="AB192" s="169">
        <f>IFERROR(IF(VLOOKUP($A192,SC5_BLUMENAU!$R:$X,7,FALSE)&gt;0,M192*VLOOKUP($A192,BASE_DADOS!$A:$O,12,0),0),0)</f>
        <v>0</v>
      </c>
      <c r="AC192" s="169">
        <f>IFERROR(IF(VLOOKUP($A192,SC5_BLUMENAU!$R:$X,7,FALSE)&gt;0,N192*VLOOKUP($A192,BASE_DADOS!$A:$O,12,0),0),0)</f>
        <v>0</v>
      </c>
      <c r="AD192" s="169">
        <f>IFERROR(IF(VLOOKUP($A192,SC5_BLUMENAU!$R:$X,7,FALSE)&gt;0,O192*VLOOKUP($A192,BASE_DADOS!$A:$O,12,0),0),0)</f>
        <v>0</v>
      </c>
      <c r="AE192" s="169">
        <f>IFERROR(IF(VLOOKUP($A192,SC5_BLUMENAU!$R:$X,7,FALSE)&gt;0,P192*VLOOKUP($A192,BASE_DADOS!$A:$O,12,0),0),0)</f>
        <v>0</v>
      </c>
      <c r="AF192" s="169">
        <f>IFERROR(IF(VLOOKUP($A192,SC5_BLUMENAU!$R:$X,7,FALSE)&gt;0,Q192*VLOOKUP($A192,BASE_DADOS!$A:$O,12,0),0),0)</f>
        <v>0</v>
      </c>
    </row>
    <row r="193" spans="1:32" ht="15.75" customHeight="1">
      <c r="A193" s="165" t="str">
        <f t="shared" si="4"/>
        <v>SC5_BLUMENAUCINE MAIOR</v>
      </c>
      <c r="B193" s="3" t="s">
        <v>118</v>
      </c>
      <c r="C193" s="121" t="s">
        <v>100</v>
      </c>
      <c r="D193" s="117">
        <v>0.45882352941176469</v>
      </c>
      <c r="E193" s="117">
        <v>0.54117647058823526</v>
      </c>
      <c r="F193" s="117">
        <v>4.7058823529411764E-2</v>
      </c>
      <c r="G193" s="117">
        <v>0.13725490196078433</v>
      </c>
      <c r="H193" s="117">
        <v>0.16078431372549021</v>
      </c>
      <c r="I193" s="117">
        <v>0.18823529411764706</v>
      </c>
      <c r="J193" s="117">
        <v>0.2196078431372549</v>
      </c>
      <c r="K193" s="117">
        <v>0.24705882352941178</v>
      </c>
      <c r="L193" s="117">
        <v>0.25490196078431371</v>
      </c>
      <c r="M193" s="117">
        <v>0.41960784313725491</v>
      </c>
      <c r="N193" s="117">
        <v>0.32549019607843138</v>
      </c>
      <c r="O193" s="117">
        <v>0.36756756756756759</v>
      </c>
      <c r="P193" s="117">
        <v>0.40540540540540543</v>
      </c>
      <c r="Q193" s="117">
        <v>0.22702702702702704</v>
      </c>
      <c r="R193" s="3"/>
      <c r="S193" s="169">
        <f>IFERROR(IF(VLOOKUP($A193,SC5_BLUMENAU!$R:$X,7,FALSE)&gt;0,D193*VLOOKUP($A193,BASE_DADOS!$A:$O,12,0),0),0)</f>
        <v>0</v>
      </c>
      <c r="T193" s="169">
        <f>IFERROR(IF(VLOOKUP($A193,SC5_BLUMENAU!$R:$X,7,FALSE)&gt;0,E193*VLOOKUP($A193,BASE_DADOS!$A:$O,12,0),0),0)</f>
        <v>0</v>
      </c>
      <c r="U193" s="169">
        <f>IFERROR(IF(VLOOKUP($A193,SC5_BLUMENAU!$R:$X,7,FALSE)&gt;0,F193*VLOOKUP($A193,BASE_DADOS!$A:$O,12,0),0),0)</f>
        <v>0</v>
      </c>
      <c r="V193" s="169">
        <f>IFERROR(IF(VLOOKUP($A193,SC5_BLUMENAU!$R:$X,7,FALSE)&gt;0,G193*VLOOKUP($A193,BASE_DADOS!$A:$O,12,0),0),0)</f>
        <v>0</v>
      </c>
      <c r="W193" s="169">
        <f>IFERROR(IF(VLOOKUP($A193,SC5_BLUMENAU!$R:$X,7,FALSE)&gt;0,H193*VLOOKUP($A193,BASE_DADOS!$A:$O,12,0),0),0)</f>
        <v>0</v>
      </c>
      <c r="X193" s="169">
        <f>IFERROR(IF(VLOOKUP($A193,SC5_BLUMENAU!$R:$X,7,FALSE)&gt;0,I193*VLOOKUP($A193,BASE_DADOS!$A:$O,12,0),0),0)</f>
        <v>0</v>
      </c>
      <c r="Y193" s="169">
        <f>IFERROR(IF(VLOOKUP($A193,SC5_BLUMENAU!$R:$X,7,FALSE)&gt;0,J193*VLOOKUP($A193,BASE_DADOS!$A:$O,12,0),0),0)</f>
        <v>0</v>
      </c>
      <c r="Z193" s="169">
        <f>IFERROR(IF(VLOOKUP($A193,SC5_BLUMENAU!$R:$X,7,FALSE)&gt;0,K193*VLOOKUP($A193,BASE_DADOS!$A:$O,12,0),0),0)</f>
        <v>0</v>
      </c>
      <c r="AA193" s="169">
        <f>IFERROR(IF(VLOOKUP($A193,SC5_BLUMENAU!$R:$X,7,FALSE)&gt;0,L193*VLOOKUP($A193,BASE_DADOS!$A:$O,12,0),0),0)</f>
        <v>0</v>
      </c>
      <c r="AB193" s="169">
        <f>IFERROR(IF(VLOOKUP($A193,SC5_BLUMENAU!$R:$X,7,FALSE)&gt;0,M193*VLOOKUP($A193,BASE_DADOS!$A:$O,12,0),0),0)</f>
        <v>0</v>
      </c>
      <c r="AC193" s="169">
        <f>IFERROR(IF(VLOOKUP($A193,SC5_BLUMENAU!$R:$X,7,FALSE)&gt;0,N193*VLOOKUP($A193,BASE_DADOS!$A:$O,12,0),0),0)</f>
        <v>0</v>
      </c>
      <c r="AD193" s="169">
        <f>IFERROR(IF(VLOOKUP($A193,SC5_BLUMENAU!$R:$X,7,FALSE)&gt;0,O193*VLOOKUP($A193,BASE_DADOS!$A:$O,12,0),0),0)</f>
        <v>0</v>
      </c>
      <c r="AE193" s="169">
        <f>IFERROR(IF(VLOOKUP($A193,SC5_BLUMENAU!$R:$X,7,FALSE)&gt;0,P193*VLOOKUP($A193,BASE_DADOS!$A:$O,12,0),0),0)</f>
        <v>0</v>
      </c>
      <c r="AF193" s="169">
        <f>IFERROR(IF(VLOOKUP($A193,SC5_BLUMENAU!$R:$X,7,FALSE)&gt;0,Q193*VLOOKUP($A193,BASE_DADOS!$A:$O,12,0),0),0)</f>
        <v>0</v>
      </c>
    </row>
    <row r="194" spans="1:32" ht="15.75" customHeight="1">
      <c r="A194" s="165" t="str">
        <f t="shared" si="4"/>
        <v>SC5_BLUMENAUHORA DO FARO</v>
      </c>
      <c r="B194" s="3" t="s">
        <v>118</v>
      </c>
      <c r="C194" s="121" t="s">
        <v>101</v>
      </c>
      <c r="D194" s="117">
        <v>0.45882352941176469</v>
      </c>
      <c r="E194" s="117">
        <v>0.54117647058823526</v>
      </c>
      <c r="F194" s="117">
        <v>4.7058823529411764E-2</v>
      </c>
      <c r="G194" s="117">
        <v>0.13725490196078433</v>
      </c>
      <c r="H194" s="117">
        <v>0.16078431372549021</v>
      </c>
      <c r="I194" s="117">
        <v>0.18823529411764706</v>
      </c>
      <c r="J194" s="117">
        <v>0.2196078431372549</v>
      </c>
      <c r="K194" s="117">
        <v>0.24705882352941178</v>
      </c>
      <c r="L194" s="117">
        <v>0.25490196078431371</v>
      </c>
      <c r="M194" s="117">
        <v>0.41960784313725491</v>
      </c>
      <c r="N194" s="117">
        <v>0.32549019607843138</v>
      </c>
      <c r="O194" s="117">
        <v>0.36756756756756759</v>
      </c>
      <c r="P194" s="117">
        <v>0.40540540540540543</v>
      </c>
      <c r="Q194" s="117">
        <v>0.22702702702702704</v>
      </c>
      <c r="R194" s="3"/>
      <c r="S194" s="169">
        <f>IFERROR(IF(VLOOKUP($A194,SC5_BLUMENAU!$R:$X,7,FALSE)&gt;0,D194*VLOOKUP($A194,BASE_DADOS!$A:$O,12,0),0),0)</f>
        <v>0</v>
      </c>
      <c r="T194" s="169">
        <f>IFERROR(IF(VLOOKUP($A194,SC5_BLUMENAU!$R:$X,7,FALSE)&gt;0,E194*VLOOKUP($A194,BASE_DADOS!$A:$O,12,0),0),0)</f>
        <v>0</v>
      </c>
      <c r="U194" s="169">
        <f>IFERROR(IF(VLOOKUP($A194,SC5_BLUMENAU!$R:$X,7,FALSE)&gt;0,F194*VLOOKUP($A194,BASE_DADOS!$A:$O,12,0),0),0)</f>
        <v>0</v>
      </c>
      <c r="V194" s="169">
        <f>IFERROR(IF(VLOOKUP($A194,SC5_BLUMENAU!$R:$X,7,FALSE)&gt;0,G194*VLOOKUP($A194,BASE_DADOS!$A:$O,12,0),0),0)</f>
        <v>0</v>
      </c>
      <c r="W194" s="169">
        <f>IFERROR(IF(VLOOKUP($A194,SC5_BLUMENAU!$R:$X,7,FALSE)&gt;0,H194*VLOOKUP($A194,BASE_DADOS!$A:$O,12,0),0),0)</f>
        <v>0</v>
      </c>
      <c r="X194" s="169">
        <f>IFERROR(IF(VLOOKUP($A194,SC5_BLUMENAU!$R:$X,7,FALSE)&gt;0,I194*VLOOKUP($A194,BASE_DADOS!$A:$O,12,0),0),0)</f>
        <v>0</v>
      </c>
      <c r="Y194" s="169">
        <f>IFERROR(IF(VLOOKUP($A194,SC5_BLUMENAU!$R:$X,7,FALSE)&gt;0,J194*VLOOKUP($A194,BASE_DADOS!$A:$O,12,0),0),0)</f>
        <v>0</v>
      </c>
      <c r="Z194" s="169">
        <f>IFERROR(IF(VLOOKUP($A194,SC5_BLUMENAU!$R:$X,7,FALSE)&gt;0,K194*VLOOKUP($A194,BASE_DADOS!$A:$O,12,0),0),0)</f>
        <v>0</v>
      </c>
      <c r="AA194" s="169">
        <f>IFERROR(IF(VLOOKUP($A194,SC5_BLUMENAU!$R:$X,7,FALSE)&gt;0,L194*VLOOKUP($A194,BASE_DADOS!$A:$O,12,0),0),0)</f>
        <v>0</v>
      </c>
      <c r="AB194" s="169">
        <f>IFERROR(IF(VLOOKUP($A194,SC5_BLUMENAU!$R:$X,7,FALSE)&gt;0,M194*VLOOKUP($A194,BASE_DADOS!$A:$O,12,0),0),0)</f>
        <v>0</v>
      </c>
      <c r="AC194" s="169">
        <f>IFERROR(IF(VLOOKUP($A194,SC5_BLUMENAU!$R:$X,7,FALSE)&gt;0,N194*VLOOKUP($A194,BASE_DADOS!$A:$O,12,0),0),0)</f>
        <v>0</v>
      </c>
      <c r="AD194" s="169">
        <f>IFERROR(IF(VLOOKUP($A194,SC5_BLUMENAU!$R:$X,7,FALSE)&gt;0,O194*VLOOKUP($A194,BASE_DADOS!$A:$O,12,0),0),0)</f>
        <v>0</v>
      </c>
      <c r="AE194" s="169">
        <f>IFERROR(IF(VLOOKUP($A194,SC5_BLUMENAU!$R:$X,7,FALSE)&gt;0,P194*VLOOKUP($A194,BASE_DADOS!$A:$O,12,0),0),0)</f>
        <v>0</v>
      </c>
      <c r="AF194" s="169">
        <f>IFERROR(IF(VLOOKUP($A194,SC5_BLUMENAU!$R:$X,7,FALSE)&gt;0,Q194*VLOOKUP($A194,BASE_DADOS!$A:$O,12,0),0),0)</f>
        <v>0</v>
      </c>
    </row>
    <row r="195" spans="1:32" ht="15.75" customHeight="1">
      <c r="A195" s="165" t="str">
        <f t="shared" si="4"/>
        <v>SC5_BLUMENAUREALITY SHOW 4</v>
      </c>
      <c r="B195" s="3" t="s">
        <v>118</v>
      </c>
      <c r="C195" s="121" t="s">
        <v>103</v>
      </c>
      <c r="D195" s="117">
        <v>0.45882352941176469</v>
      </c>
      <c r="E195" s="117">
        <v>0.54117647058823526</v>
      </c>
      <c r="F195" s="117">
        <v>4.7058823529411764E-2</v>
      </c>
      <c r="G195" s="117">
        <v>0.13725490196078433</v>
      </c>
      <c r="H195" s="117">
        <v>0.16078431372549021</v>
      </c>
      <c r="I195" s="117">
        <v>0.18823529411764706</v>
      </c>
      <c r="J195" s="117">
        <v>0.2196078431372549</v>
      </c>
      <c r="K195" s="117">
        <v>0.24705882352941178</v>
      </c>
      <c r="L195" s="117">
        <v>0.25490196078431371</v>
      </c>
      <c r="M195" s="117">
        <v>0.41960784313725491</v>
      </c>
      <c r="N195" s="117">
        <v>0.32549019607843138</v>
      </c>
      <c r="O195" s="117">
        <v>0.36756756756756759</v>
      </c>
      <c r="P195" s="117">
        <v>0.40540540540540543</v>
      </c>
      <c r="Q195" s="117">
        <v>0.22702702702702704</v>
      </c>
      <c r="R195" s="3"/>
      <c r="S195" s="169">
        <f>IFERROR(IF(VLOOKUP($A195,SC5_BLUMENAU!$R:$X,7,FALSE)&gt;0,D195*VLOOKUP($A195,BASE_DADOS!$A:$O,12,0),0),0)</f>
        <v>0</v>
      </c>
      <c r="T195" s="169">
        <f>IFERROR(IF(VLOOKUP($A195,SC5_BLUMENAU!$R:$X,7,FALSE)&gt;0,E195*VLOOKUP($A195,BASE_DADOS!$A:$O,12,0),0),0)</f>
        <v>0</v>
      </c>
      <c r="U195" s="169">
        <f>IFERROR(IF(VLOOKUP($A195,SC5_BLUMENAU!$R:$X,7,FALSE)&gt;0,F195*VLOOKUP($A195,BASE_DADOS!$A:$O,12,0),0),0)</f>
        <v>0</v>
      </c>
      <c r="V195" s="169">
        <f>IFERROR(IF(VLOOKUP($A195,SC5_BLUMENAU!$R:$X,7,FALSE)&gt;0,G195*VLOOKUP($A195,BASE_DADOS!$A:$O,12,0),0),0)</f>
        <v>0</v>
      </c>
      <c r="W195" s="169">
        <f>IFERROR(IF(VLOOKUP($A195,SC5_BLUMENAU!$R:$X,7,FALSE)&gt;0,H195*VLOOKUP($A195,BASE_DADOS!$A:$O,12,0),0),0)</f>
        <v>0</v>
      </c>
      <c r="X195" s="169">
        <f>IFERROR(IF(VLOOKUP($A195,SC5_BLUMENAU!$R:$X,7,FALSE)&gt;0,I195*VLOOKUP($A195,BASE_DADOS!$A:$O,12,0),0),0)</f>
        <v>0</v>
      </c>
      <c r="Y195" s="169">
        <f>IFERROR(IF(VLOOKUP($A195,SC5_BLUMENAU!$R:$X,7,FALSE)&gt;0,J195*VLOOKUP($A195,BASE_DADOS!$A:$O,12,0),0),0)</f>
        <v>0</v>
      </c>
      <c r="Z195" s="169">
        <f>IFERROR(IF(VLOOKUP($A195,SC5_BLUMENAU!$R:$X,7,FALSE)&gt;0,K195*VLOOKUP($A195,BASE_DADOS!$A:$O,12,0),0),0)</f>
        <v>0</v>
      </c>
      <c r="AA195" s="169">
        <f>IFERROR(IF(VLOOKUP($A195,SC5_BLUMENAU!$R:$X,7,FALSE)&gt;0,L195*VLOOKUP($A195,BASE_DADOS!$A:$O,12,0),0),0)</f>
        <v>0</v>
      </c>
      <c r="AB195" s="169">
        <f>IFERROR(IF(VLOOKUP($A195,SC5_BLUMENAU!$R:$X,7,FALSE)&gt;0,M195*VLOOKUP($A195,BASE_DADOS!$A:$O,12,0),0),0)</f>
        <v>0</v>
      </c>
      <c r="AC195" s="169">
        <f>IFERROR(IF(VLOOKUP($A195,SC5_BLUMENAU!$R:$X,7,FALSE)&gt;0,N195*VLOOKUP($A195,BASE_DADOS!$A:$O,12,0),0),0)</f>
        <v>0</v>
      </c>
      <c r="AD195" s="169">
        <f>IFERROR(IF(VLOOKUP($A195,SC5_BLUMENAU!$R:$X,7,FALSE)&gt;0,O195*VLOOKUP($A195,BASE_DADOS!$A:$O,12,0),0),0)</f>
        <v>0</v>
      </c>
      <c r="AE195" s="169">
        <f>IFERROR(IF(VLOOKUP($A195,SC5_BLUMENAU!$R:$X,7,FALSE)&gt;0,P195*VLOOKUP($A195,BASE_DADOS!$A:$O,12,0),0),0)</f>
        <v>0</v>
      </c>
      <c r="AF195" s="169">
        <f>IFERROR(IF(VLOOKUP($A195,SC5_BLUMENAU!$R:$X,7,FALSE)&gt;0,Q195*VLOOKUP($A195,BASE_DADOS!$A:$O,12,0),0),0)</f>
        <v>0</v>
      </c>
    </row>
    <row r="196" spans="1:32" ht="15.75" customHeight="1">
      <c r="A196" s="165" t="str">
        <f t="shared" si="4"/>
        <v>SC5_BLUMENAUDOMINGO ESPETACULAR</v>
      </c>
      <c r="B196" s="3" t="s">
        <v>118</v>
      </c>
      <c r="C196" s="121" t="s">
        <v>104</v>
      </c>
      <c r="D196" s="117">
        <v>0.45882352941176469</v>
      </c>
      <c r="E196" s="117">
        <v>0.54117647058823526</v>
      </c>
      <c r="F196" s="117">
        <v>4.7058823529411764E-2</v>
      </c>
      <c r="G196" s="117">
        <v>0.13725490196078433</v>
      </c>
      <c r="H196" s="117">
        <v>0.16078431372549021</v>
      </c>
      <c r="I196" s="117">
        <v>0.18823529411764706</v>
      </c>
      <c r="J196" s="117">
        <v>0.2196078431372549</v>
      </c>
      <c r="K196" s="117">
        <v>0.24705882352941178</v>
      </c>
      <c r="L196" s="117">
        <v>0.25490196078431371</v>
      </c>
      <c r="M196" s="117">
        <v>0.41960784313725491</v>
      </c>
      <c r="N196" s="117">
        <v>0.32549019607843138</v>
      </c>
      <c r="O196" s="117">
        <v>0.36756756756756759</v>
      </c>
      <c r="P196" s="117">
        <v>0.40540540540540543</v>
      </c>
      <c r="Q196" s="117">
        <v>0.22702702702702704</v>
      </c>
      <c r="R196" s="3"/>
      <c r="S196" s="169">
        <f>IFERROR(IF(VLOOKUP($A196,SC5_BLUMENAU!$R:$X,7,FALSE)&gt;0,D196*VLOOKUP($A196,BASE_DADOS!$A:$O,12,0),0),0)</f>
        <v>0</v>
      </c>
      <c r="T196" s="169">
        <f>IFERROR(IF(VLOOKUP($A196,SC5_BLUMENAU!$R:$X,7,FALSE)&gt;0,E196*VLOOKUP($A196,BASE_DADOS!$A:$O,12,0),0),0)</f>
        <v>0</v>
      </c>
      <c r="U196" s="169">
        <f>IFERROR(IF(VLOOKUP($A196,SC5_BLUMENAU!$R:$X,7,FALSE)&gt;0,F196*VLOOKUP($A196,BASE_DADOS!$A:$O,12,0),0),0)</f>
        <v>0</v>
      </c>
      <c r="V196" s="169">
        <f>IFERROR(IF(VLOOKUP($A196,SC5_BLUMENAU!$R:$X,7,FALSE)&gt;0,G196*VLOOKUP($A196,BASE_DADOS!$A:$O,12,0),0),0)</f>
        <v>0</v>
      </c>
      <c r="W196" s="169">
        <f>IFERROR(IF(VLOOKUP($A196,SC5_BLUMENAU!$R:$X,7,FALSE)&gt;0,H196*VLOOKUP($A196,BASE_DADOS!$A:$O,12,0),0),0)</f>
        <v>0</v>
      </c>
      <c r="X196" s="169">
        <f>IFERROR(IF(VLOOKUP($A196,SC5_BLUMENAU!$R:$X,7,FALSE)&gt;0,I196*VLOOKUP($A196,BASE_DADOS!$A:$O,12,0),0),0)</f>
        <v>0</v>
      </c>
      <c r="Y196" s="169">
        <f>IFERROR(IF(VLOOKUP($A196,SC5_BLUMENAU!$R:$X,7,FALSE)&gt;0,J196*VLOOKUP($A196,BASE_DADOS!$A:$O,12,0),0),0)</f>
        <v>0</v>
      </c>
      <c r="Z196" s="169">
        <f>IFERROR(IF(VLOOKUP($A196,SC5_BLUMENAU!$R:$X,7,FALSE)&gt;0,K196*VLOOKUP($A196,BASE_DADOS!$A:$O,12,0),0),0)</f>
        <v>0</v>
      </c>
      <c r="AA196" s="169">
        <f>IFERROR(IF(VLOOKUP($A196,SC5_BLUMENAU!$R:$X,7,FALSE)&gt;0,L196*VLOOKUP($A196,BASE_DADOS!$A:$O,12,0),0),0)</f>
        <v>0</v>
      </c>
      <c r="AB196" s="169">
        <f>IFERROR(IF(VLOOKUP($A196,SC5_BLUMENAU!$R:$X,7,FALSE)&gt;0,M196*VLOOKUP($A196,BASE_DADOS!$A:$O,12,0),0),0)</f>
        <v>0</v>
      </c>
      <c r="AC196" s="169">
        <f>IFERROR(IF(VLOOKUP($A196,SC5_BLUMENAU!$R:$X,7,FALSE)&gt;0,N196*VLOOKUP($A196,BASE_DADOS!$A:$O,12,0),0),0)</f>
        <v>0</v>
      </c>
      <c r="AD196" s="169">
        <f>IFERROR(IF(VLOOKUP($A196,SC5_BLUMENAU!$R:$X,7,FALSE)&gt;0,O196*VLOOKUP($A196,BASE_DADOS!$A:$O,12,0),0),0)</f>
        <v>0</v>
      </c>
      <c r="AE196" s="169">
        <f>IFERROR(IF(VLOOKUP($A196,SC5_BLUMENAU!$R:$X,7,FALSE)&gt;0,P196*VLOOKUP($A196,BASE_DADOS!$A:$O,12,0),0),0)</f>
        <v>0</v>
      </c>
      <c r="AF196" s="169">
        <f>IFERROR(IF(VLOOKUP($A196,SC5_BLUMENAU!$R:$X,7,FALSE)&gt;0,Q196*VLOOKUP($A196,BASE_DADOS!$A:$O,12,0),0),0)</f>
        <v>0</v>
      </c>
    </row>
    <row r="197" spans="1:32" ht="15.75" customHeight="1">
      <c r="A197" s="165" t="str">
        <f t="shared" si="4"/>
        <v>SC5_BLUMENAUCÂMERA RECORD</v>
      </c>
      <c r="B197" s="3" t="s">
        <v>118</v>
      </c>
      <c r="C197" s="121" t="s">
        <v>105</v>
      </c>
      <c r="D197" s="117">
        <v>0.45882352941176469</v>
      </c>
      <c r="E197" s="117">
        <v>0.54117647058823526</v>
      </c>
      <c r="F197" s="117">
        <v>4.7058823529411764E-2</v>
      </c>
      <c r="G197" s="117">
        <v>0.13725490196078433</v>
      </c>
      <c r="H197" s="117">
        <v>0.16078431372549021</v>
      </c>
      <c r="I197" s="117">
        <v>0.18823529411764706</v>
      </c>
      <c r="J197" s="117">
        <v>0.2196078431372549</v>
      </c>
      <c r="K197" s="117">
        <v>0.24705882352941178</v>
      </c>
      <c r="L197" s="117">
        <v>0.25490196078431371</v>
      </c>
      <c r="M197" s="117">
        <v>0.41960784313725491</v>
      </c>
      <c r="N197" s="117">
        <v>0.32549019607843138</v>
      </c>
      <c r="O197" s="117">
        <v>0.36756756756756759</v>
      </c>
      <c r="P197" s="117">
        <v>0.40540540540540543</v>
      </c>
      <c r="Q197" s="117">
        <v>0.22702702702702704</v>
      </c>
      <c r="R197" s="3"/>
      <c r="S197" s="169">
        <f>IFERROR(IF(VLOOKUP($A197,SC5_BLUMENAU!$R:$X,7,FALSE)&gt;0,D197*VLOOKUP($A197,BASE_DADOS!$A:$O,12,0),0),0)</f>
        <v>0</v>
      </c>
      <c r="T197" s="169">
        <f>IFERROR(IF(VLOOKUP($A197,SC5_BLUMENAU!$R:$X,7,FALSE)&gt;0,E197*VLOOKUP($A197,BASE_DADOS!$A:$O,12,0),0),0)</f>
        <v>0</v>
      </c>
      <c r="U197" s="169">
        <f>IFERROR(IF(VLOOKUP($A197,SC5_BLUMENAU!$R:$X,7,FALSE)&gt;0,F197*VLOOKUP($A197,BASE_DADOS!$A:$O,12,0),0),0)</f>
        <v>0</v>
      </c>
      <c r="V197" s="169">
        <f>IFERROR(IF(VLOOKUP($A197,SC5_BLUMENAU!$R:$X,7,FALSE)&gt;0,G197*VLOOKUP($A197,BASE_DADOS!$A:$O,12,0),0),0)</f>
        <v>0</v>
      </c>
      <c r="W197" s="169">
        <f>IFERROR(IF(VLOOKUP($A197,SC5_BLUMENAU!$R:$X,7,FALSE)&gt;0,H197*VLOOKUP($A197,BASE_DADOS!$A:$O,12,0),0),0)</f>
        <v>0</v>
      </c>
      <c r="X197" s="169">
        <f>IFERROR(IF(VLOOKUP($A197,SC5_BLUMENAU!$R:$X,7,FALSE)&gt;0,I197*VLOOKUP($A197,BASE_DADOS!$A:$O,12,0),0),0)</f>
        <v>0</v>
      </c>
      <c r="Y197" s="169">
        <f>IFERROR(IF(VLOOKUP($A197,SC5_BLUMENAU!$R:$X,7,FALSE)&gt;0,J197*VLOOKUP($A197,BASE_DADOS!$A:$O,12,0),0),0)</f>
        <v>0</v>
      </c>
      <c r="Z197" s="169">
        <f>IFERROR(IF(VLOOKUP($A197,SC5_BLUMENAU!$R:$X,7,FALSE)&gt;0,K197*VLOOKUP($A197,BASE_DADOS!$A:$O,12,0),0),0)</f>
        <v>0</v>
      </c>
      <c r="AA197" s="169">
        <f>IFERROR(IF(VLOOKUP($A197,SC5_BLUMENAU!$R:$X,7,FALSE)&gt;0,L197*VLOOKUP($A197,BASE_DADOS!$A:$O,12,0),0),0)</f>
        <v>0</v>
      </c>
      <c r="AB197" s="169">
        <f>IFERROR(IF(VLOOKUP($A197,SC5_BLUMENAU!$R:$X,7,FALSE)&gt;0,M197*VLOOKUP($A197,BASE_DADOS!$A:$O,12,0),0),0)</f>
        <v>0</v>
      </c>
      <c r="AC197" s="169">
        <f>IFERROR(IF(VLOOKUP($A197,SC5_BLUMENAU!$R:$X,7,FALSE)&gt;0,N197*VLOOKUP($A197,BASE_DADOS!$A:$O,12,0),0),0)</f>
        <v>0</v>
      </c>
      <c r="AD197" s="169">
        <f>IFERROR(IF(VLOOKUP($A197,SC5_BLUMENAU!$R:$X,7,FALSE)&gt;0,O197*VLOOKUP($A197,BASE_DADOS!$A:$O,12,0),0),0)</f>
        <v>0</v>
      </c>
      <c r="AE197" s="169">
        <f>IFERROR(IF(VLOOKUP($A197,SC5_BLUMENAU!$R:$X,7,FALSE)&gt;0,P197*VLOOKUP($A197,BASE_DADOS!$A:$O,12,0),0),0)</f>
        <v>0</v>
      </c>
      <c r="AF197" s="169">
        <f>IFERROR(IF(VLOOKUP($A197,SC5_BLUMENAU!$R:$X,7,FALSE)&gt;0,Q197*VLOOKUP($A197,BASE_DADOS!$A:$O,12,0),0),0)</f>
        <v>0</v>
      </c>
    </row>
    <row r="198" spans="1:32" ht="15.75" customHeight="1">
      <c r="A198" s="165" t="str">
        <f t="shared" si="4"/>
        <v>SC5_BLUMENAUSERIE DE DOMINGO</v>
      </c>
      <c r="B198" s="3" t="s">
        <v>118</v>
      </c>
      <c r="C198" s="121" t="s">
        <v>106</v>
      </c>
      <c r="D198" s="117">
        <v>0.45882352941176469</v>
      </c>
      <c r="E198" s="117">
        <v>0.54117647058823526</v>
      </c>
      <c r="F198" s="117">
        <v>4.7058823529411764E-2</v>
      </c>
      <c r="G198" s="117">
        <v>0.13725490196078433</v>
      </c>
      <c r="H198" s="117">
        <v>0.16078431372549021</v>
      </c>
      <c r="I198" s="117">
        <v>0.18823529411764706</v>
      </c>
      <c r="J198" s="117">
        <v>0.2196078431372549</v>
      </c>
      <c r="K198" s="117">
        <v>0.24705882352941178</v>
      </c>
      <c r="L198" s="117">
        <v>0.25490196078431371</v>
      </c>
      <c r="M198" s="117">
        <v>0.41960784313725491</v>
      </c>
      <c r="N198" s="117">
        <v>0.32549019607843138</v>
      </c>
      <c r="O198" s="117">
        <v>0.36756756756756759</v>
      </c>
      <c r="P198" s="117">
        <v>0.40540540540540543</v>
      </c>
      <c r="Q198" s="117">
        <v>0.22702702702702704</v>
      </c>
      <c r="R198" s="3"/>
      <c r="S198" s="169">
        <f>IFERROR(IF(VLOOKUP($A198,SC5_BLUMENAU!$R:$X,7,FALSE)&gt;0,D198*VLOOKUP($A198,BASE_DADOS!$A:$O,12,0),0),0)</f>
        <v>0</v>
      </c>
      <c r="T198" s="169">
        <f>IFERROR(IF(VLOOKUP($A198,SC5_BLUMENAU!$R:$X,7,FALSE)&gt;0,E198*VLOOKUP($A198,BASE_DADOS!$A:$O,12,0),0),0)</f>
        <v>0</v>
      </c>
      <c r="U198" s="169">
        <f>IFERROR(IF(VLOOKUP($A198,SC5_BLUMENAU!$R:$X,7,FALSE)&gt;0,F198*VLOOKUP($A198,BASE_DADOS!$A:$O,12,0),0),0)</f>
        <v>0</v>
      </c>
      <c r="V198" s="169">
        <f>IFERROR(IF(VLOOKUP($A198,SC5_BLUMENAU!$R:$X,7,FALSE)&gt;0,G198*VLOOKUP($A198,BASE_DADOS!$A:$O,12,0),0),0)</f>
        <v>0</v>
      </c>
      <c r="W198" s="169">
        <f>IFERROR(IF(VLOOKUP($A198,SC5_BLUMENAU!$R:$X,7,FALSE)&gt;0,H198*VLOOKUP($A198,BASE_DADOS!$A:$O,12,0),0),0)</f>
        <v>0</v>
      </c>
      <c r="X198" s="169">
        <f>IFERROR(IF(VLOOKUP($A198,SC5_BLUMENAU!$R:$X,7,FALSE)&gt;0,I198*VLOOKUP($A198,BASE_DADOS!$A:$O,12,0),0),0)</f>
        <v>0</v>
      </c>
      <c r="Y198" s="169">
        <f>IFERROR(IF(VLOOKUP($A198,SC5_BLUMENAU!$R:$X,7,FALSE)&gt;0,J198*VLOOKUP($A198,BASE_DADOS!$A:$O,12,0),0),0)</f>
        <v>0</v>
      </c>
      <c r="Z198" s="169">
        <f>IFERROR(IF(VLOOKUP($A198,SC5_BLUMENAU!$R:$X,7,FALSE)&gt;0,K198*VLOOKUP($A198,BASE_DADOS!$A:$O,12,0),0),0)</f>
        <v>0</v>
      </c>
      <c r="AA198" s="169">
        <f>IFERROR(IF(VLOOKUP($A198,SC5_BLUMENAU!$R:$X,7,FALSE)&gt;0,L198*VLOOKUP($A198,BASE_DADOS!$A:$O,12,0),0),0)</f>
        <v>0</v>
      </c>
      <c r="AB198" s="169">
        <f>IFERROR(IF(VLOOKUP($A198,SC5_BLUMENAU!$R:$X,7,FALSE)&gt;0,M198*VLOOKUP($A198,BASE_DADOS!$A:$O,12,0),0),0)</f>
        <v>0</v>
      </c>
      <c r="AC198" s="169">
        <f>IFERROR(IF(VLOOKUP($A198,SC5_BLUMENAU!$R:$X,7,FALSE)&gt;0,N198*VLOOKUP($A198,BASE_DADOS!$A:$O,12,0),0),0)</f>
        <v>0</v>
      </c>
      <c r="AD198" s="169">
        <f>IFERROR(IF(VLOOKUP($A198,SC5_BLUMENAU!$R:$X,7,FALSE)&gt;0,O198*VLOOKUP($A198,BASE_DADOS!$A:$O,12,0),0),0)</f>
        <v>0</v>
      </c>
      <c r="AE198" s="169">
        <f>IFERROR(IF(VLOOKUP($A198,SC5_BLUMENAU!$R:$X,7,FALSE)&gt;0,P198*VLOOKUP($A198,BASE_DADOS!$A:$O,12,0),0),0)</f>
        <v>0</v>
      </c>
      <c r="AF198" s="169">
        <f>IFERROR(IF(VLOOKUP($A198,SC5_BLUMENAU!$R:$X,7,FALSE)&gt;0,Q198*VLOOKUP($A198,BASE_DADOS!$A:$O,12,0),0),0)</f>
        <v>0</v>
      </c>
    </row>
    <row r="199" spans="1:32" ht="15.75" customHeight="1">
      <c r="A199" s="165" t="str">
        <f t="shared" si="4"/>
        <v>SC5_BLUMENAUABERTURA / 12H00</v>
      </c>
      <c r="B199" s="3" t="s">
        <v>118</v>
      </c>
      <c r="C199" s="121" t="s">
        <v>108</v>
      </c>
      <c r="D199" s="117">
        <v>0.50900000000000001</v>
      </c>
      <c r="E199" s="117">
        <v>0.49099999999999999</v>
      </c>
      <c r="F199" s="117">
        <v>3.5999999999999997E-2</v>
      </c>
      <c r="G199" s="117">
        <v>0.126</v>
      </c>
      <c r="H199" s="117">
        <v>0.191</v>
      </c>
      <c r="I199" s="117">
        <v>0.214</v>
      </c>
      <c r="J199" s="117">
        <v>0.184</v>
      </c>
      <c r="K199" s="117">
        <v>0.249</v>
      </c>
      <c r="L199" s="117">
        <v>0.30599999999999999</v>
      </c>
      <c r="M199" s="117">
        <v>0.43</v>
      </c>
      <c r="N199" s="117">
        <v>0.26300000000000001</v>
      </c>
      <c r="O199" s="117">
        <v>0.45300000000000001</v>
      </c>
      <c r="P199" s="117">
        <v>0.34699999999999998</v>
      </c>
      <c r="Q199" s="117">
        <v>0.2</v>
      </c>
      <c r="R199" s="3"/>
      <c r="S199" s="169">
        <f>IFERROR(IF(VLOOKUP($A199,SC5_BLUMENAU!$R:$X,7,FALSE)&gt;0,D199*VLOOKUP($A199,BASE_DADOS!$A:$O,12,0),0),0)</f>
        <v>0</v>
      </c>
      <c r="T199" s="169">
        <f>IFERROR(IF(VLOOKUP($A199,SC5_BLUMENAU!$R:$X,7,FALSE)&gt;0,E199*VLOOKUP($A199,BASE_DADOS!$A:$O,12,0),0),0)</f>
        <v>0</v>
      </c>
      <c r="U199" s="169">
        <f>IFERROR(IF(VLOOKUP($A199,SC5_BLUMENAU!$R:$X,7,FALSE)&gt;0,F199*VLOOKUP($A199,BASE_DADOS!$A:$O,12,0),0),0)</f>
        <v>0</v>
      </c>
      <c r="V199" s="169">
        <f>IFERROR(IF(VLOOKUP($A199,SC5_BLUMENAU!$R:$X,7,FALSE)&gt;0,G199*VLOOKUP($A199,BASE_DADOS!$A:$O,12,0),0),0)</f>
        <v>0</v>
      </c>
      <c r="W199" s="169">
        <f>IFERROR(IF(VLOOKUP($A199,SC5_BLUMENAU!$R:$X,7,FALSE)&gt;0,H199*VLOOKUP($A199,BASE_DADOS!$A:$O,12,0),0),0)</f>
        <v>0</v>
      </c>
      <c r="X199" s="169">
        <f>IFERROR(IF(VLOOKUP($A199,SC5_BLUMENAU!$R:$X,7,FALSE)&gt;0,I199*VLOOKUP($A199,BASE_DADOS!$A:$O,12,0),0),0)</f>
        <v>0</v>
      </c>
      <c r="Y199" s="169">
        <f>IFERROR(IF(VLOOKUP($A199,SC5_BLUMENAU!$R:$X,7,FALSE)&gt;0,J199*VLOOKUP($A199,BASE_DADOS!$A:$O,12,0),0),0)</f>
        <v>0</v>
      </c>
      <c r="Z199" s="169">
        <f>IFERROR(IF(VLOOKUP($A199,SC5_BLUMENAU!$R:$X,7,FALSE)&gt;0,K199*VLOOKUP($A199,BASE_DADOS!$A:$O,12,0),0),0)</f>
        <v>0</v>
      </c>
      <c r="AA199" s="169">
        <f>IFERROR(IF(VLOOKUP($A199,SC5_BLUMENAU!$R:$X,7,FALSE)&gt;0,L199*VLOOKUP($A199,BASE_DADOS!$A:$O,12,0),0),0)</f>
        <v>0</v>
      </c>
      <c r="AB199" s="169">
        <f>IFERROR(IF(VLOOKUP($A199,SC5_BLUMENAU!$R:$X,7,FALSE)&gt;0,M199*VLOOKUP($A199,BASE_DADOS!$A:$O,12,0),0),0)</f>
        <v>0</v>
      </c>
      <c r="AC199" s="169">
        <f>IFERROR(IF(VLOOKUP($A199,SC5_BLUMENAU!$R:$X,7,FALSE)&gt;0,N199*VLOOKUP($A199,BASE_DADOS!$A:$O,12,0),0),0)</f>
        <v>0</v>
      </c>
      <c r="AD199" s="169">
        <f>IFERROR(IF(VLOOKUP($A199,SC5_BLUMENAU!$R:$X,7,FALSE)&gt;0,O199*VLOOKUP($A199,BASE_DADOS!$A:$O,12,0),0),0)</f>
        <v>0</v>
      </c>
      <c r="AE199" s="169">
        <f>IFERROR(IF(VLOOKUP($A199,SC5_BLUMENAU!$R:$X,7,FALSE)&gt;0,P199*VLOOKUP($A199,BASE_DADOS!$A:$O,12,0),0),0)</f>
        <v>0</v>
      </c>
      <c r="AF199" s="169">
        <f>IFERROR(IF(VLOOKUP($A199,SC5_BLUMENAU!$R:$X,7,FALSE)&gt;0,Q199*VLOOKUP($A199,BASE_DADOS!$A:$O,12,0),0),0)</f>
        <v>0</v>
      </c>
    </row>
    <row r="200" spans="1:32" ht="15.75" customHeight="1">
      <c r="A200" s="165" t="str">
        <f t="shared" si="4"/>
        <v>SC5_BLUMENAU12H00 / 18H00</v>
      </c>
      <c r="B200" s="3" t="s">
        <v>118</v>
      </c>
      <c r="C200" s="121" t="s">
        <v>109</v>
      </c>
      <c r="D200" s="117">
        <v>0.48099999999999998</v>
      </c>
      <c r="E200" s="117">
        <v>0.51900000000000002</v>
      </c>
      <c r="F200" s="117">
        <v>5.6000000000000001E-2</v>
      </c>
      <c r="G200" s="117">
        <v>9.7000000000000003E-2</v>
      </c>
      <c r="H200" s="117">
        <v>0.14699999999999999</v>
      </c>
      <c r="I200" s="117">
        <v>0.222</v>
      </c>
      <c r="J200" s="117">
        <v>0.20399999999999999</v>
      </c>
      <c r="K200" s="117">
        <v>0.27400000000000002</v>
      </c>
      <c r="L200" s="117">
        <v>0.20100000000000001</v>
      </c>
      <c r="M200" s="117">
        <v>0.40200000000000002</v>
      </c>
      <c r="N200" s="117">
        <v>0.39600000000000002</v>
      </c>
      <c r="O200" s="117">
        <v>0.316</v>
      </c>
      <c r="P200" s="117">
        <v>0.42599999999999999</v>
      </c>
      <c r="Q200" s="117">
        <v>0.25700000000000001</v>
      </c>
      <c r="R200" s="3"/>
      <c r="S200" s="169">
        <f>IFERROR(IF(VLOOKUP($A200,SC5_BLUMENAU!$R:$X,7,FALSE)&gt;0,D200*VLOOKUP($A200,BASE_DADOS!$A:$O,12,0),0),0)</f>
        <v>0</v>
      </c>
      <c r="T200" s="169">
        <f>IFERROR(IF(VLOOKUP($A200,SC5_BLUMENAU!$R:$X,7,FALSE)&gt;0,E200*VLOOKUP($A200,BASE_DADOS!$A:$O,12,0),0),0)</f>
        <v>0</v>
      </c>
      <c r="U200" s="169">
        <f>IFERROR(IF(VLOOKUP($A200,SC5_BLUMENAU!$R:$X,7,FALSE)&gt;0,F200*VLOOKUP($A200,BASE_DADOS!$A:$O,12,0),0),0)</f>
        <v>0</v>
      </c>
      <c r="V200" s="169">
        <f>IFERROR(IF(VLOOKUP($A200,SC5_BLUMENAU!$R:$X,7,FALSE)&gt;0,G200*VLOOKUP($A200,BASE_DADOS!$A:$O,12,0),0),0)</f>
        <v>0</v>
      </c>
      <c r="W200" s="169">
        <f>IFERROR(IF(VLOOKUP($A200,SC5_BLUMENAU!$R:$X,7,FALSE)&gt;0,H200*VLOOKUP($A200,BASE_DADOS!$A:$O,12,0),0),0)</f>
        <v>0</v>
      </c>
      <c r="X200" s="169">
        <f>IFERROR(IF(VLOOKUP($A200,SC5_BLUMENAU!$R:$X,7,FALSE)&gt;0,I200*VLOOKUP($A200,BASE_DADOS!$A:$O,12,0),0),0)</f>
        <v>0</v>
      </c>
      <c r="Y200" s="169">
        <f>IFERROR(IF(VLOOKUP($A200,SC5_BLUMENAU!$R:$X,7,FALSE)&gt;0,J200*VLOOKUP($A200,BASE_DADOS!$A:$O,12,0),0),0)</f>
        <v>0</v>
      </c>
      <c r="Z200" s="169">
        <f>IFERROR(IF(VLOOKUP($A200,SC5_BLUMENAU!$R:$X,7,FALSE)&gt;0,K200*VLOOKUP($A200,BASE_DADOS!$A:$O,12,0),0),0)</f>
        <v>0</v>
      </c>
      <c r="AA200" s="169">
        <f>IFERROR(IF(VLOOKUP($A200,SC5_BLUMENAU!$R:$X,7,FALSE)&gt;0,L200*VLOOKUP($A200,BASE_DADOS!$A:$O,12,0),0),0)</f>
        <v>0</v>
      </c>
      <c r="AB200" s="169">
        <f>IFERROR(IF(VLOOKUP($A200,SC5_BLUMENAU!$R:$X,7,FALSE)&gt;0,M200*VLOOKUP($A200,BASE_DADOS!$A:$O,12,0),0),0)</f>
        <v>0</v>
      </c>
      <c r="AC200" s="169">
        <f>IFERROR(IF(VLOOKUP($A200,SC5_BLUMENAU!$R:$X,7,FALSE)&gt;0,N200*VLOOKUP($A200,BASE_DADOS!$A:$O,12,0),0),0)</f>
        <v>0</v>
      </c>
      <c r="AD200" s="169">
        <f>IFERROR(IF(VLOOKUP($A200,SC5_BLUMENAU!$R:$X,7,FALSE)&gt;0,O200*VLOOKUP($A200,BASE_DADOS!$A:$O,12,0),0),0)</f>
        <v>0</v>
      </c>
      <c r="AE200" s="169">
        <f>IFERROR(IF(VLOOKUP($A200,SC5_BLUMENAU!$R:$X,7,FALSE)&gt;0,P200*VLOOKUP($A200,BASE_DADOS!$A:$O,12,0),0),0)</f>
        <v>0</v>
      </c>
      <c r="AF200" s="169">
        <f>IFERROR(IF(VLOOKUP($A200,SC5_BLUMENAU!$R:$X,7,FALSE)&gt;0,Q200*VLOOKUP($A200,BASE_DADOS!$A:$O,12,0),0),0)</f>
        <v>0</v>
      </c>
    </row>
    <row r="201" spans="1:32" ht="15.75" customHeight="1">
      <c r="A201" s="165" t="str">
        <f t="shared" si="4"/>
        <v>SC5_BLUMENAU18H00 / ENCERRAMENTO</v>
      </c>
      <c r="B201" s="3" t="s">
        <v>118</v>
      </c>
      <c r="C201" s="121" t="s">
        <v>110</v>
      </c>
      <c r="D201" s="117">
        <v>0.51400000000000001</v>
      </c>
      <c r="E201" s="117">
        <v>0.48599999999999999</v>
      </c>
      <c r="F201" s="117">
        <v>9.2999999999999999E-2</v>
      </c>
      <c r="G201" s="117">
        <v>0.112</v>
      </c>
      <c r="H201" s="117">
        <v>0.16200000000000001</v>
      </c>
      <c r="I201" s="117">
        <v>0.161</v>
      </c>
      <c r="J201" s="117">
        <v>0.214</v>
      </c>
      <c r="K201" s="117">
        <v>0.25800000000000001</v>
      </c>
      <c r="L201" s="117">
        <v>0.35099999999999998</v>
      </c>
      <c r="M201" s="117">
        <v>0.376</v>
      </c>
      <c r="N201" s="117">
        <v>0.27300000000000002</v>
      </c>
      <c r="O201" s="117">
        <v>0.34499999999999997</v>
      </c>
      <c r="P201" s="117">
        <v>0.35199999999999998</v>
      </c>
      <c r="Q201" s="117">
        <v>0.30299999999999999</v>
      </c>
      <c r="S201" s="169">
        <f>IFERROR(IF(VLOOKUP($A201,SC5_BLUMENAU!$R:$X,7,FALSE)&gt;0,D201*VLOOKUP($A201,BASE_DADOS!$A:$O,12,0),0),0)</f>
        <v>0</v>
      </c>
      <c r="T201" s="169">
        <f>IFERROR(IF(VLOOKUP($A201,SC5_BLUMENAU!$R:$X,7,FALSE)&gt;0,E201*VLOOKUP($A201,BASE_DADOS!$A:$O,12,0),0),0)</f>
        <v>0</v>
      </c>
      <c r="U201" s="169">
        <f>IFERROR(IF(VLOOKUP($A201,SC5_BLUMENAU!$R:$X,7,FALSE)&gt;0,F201*VLOOKUP($A201,BASE_DADOS!$A:$O,12,0),0),0)</f>
        <v>0</v>
      </c>
      <c r="V201" s="169">
        <f>IFERROR(IF(VLOOKUP($A201,SC5_BLUMENAU!$R:$X,7,FALSE)&gt;0,G201*VLOOKUP($A201,BASE_DADOS!$A:$O,12,0),0),0)</f>
        <v>0</v>
      </c>
      <c r="W201" s="169">
        <f>IFERROR(IF(VLOOKUP($A201,SC5_BLUMENAU!$R:$X,7,FALSE)&gt;0,H201*VLOOKUP($A201,BASE_DADOS!$A:$O,12,0),0),0)</f>
        <v>0</v>
      </c>
      <c r="X201" s="169">
        <f>IFERROR(IF(VLOOKUP($A201,SC5_BLUMENAU!$R:$X,7,FALSE)&gt;0,I201*VLOOKUP($A201,BASE_DADOS!$A:$O,12,0),0),0)</f>
        <v>0</v>
      </c>
      <c r="Y201" s="169">
        <f>IFERROR(IF(VLOOKUP($A201,SC5_BLUMENAU!$R:$X,7,FALSE)&gt;0,J201*VLOOKUP($A201,BASE_DADOS!$A:$O,12,0),0),0)</f>
        <v>0</v>
      </c>
      <c r="Z201" s="169">
        <f>IFERROR(IF(VLOOKUP($A201,SC5_BLUMENAU!$R:$X,7,FALSE)&gt;0,K201*VLOOKUP($A201,BASE_DADOS!$A:$O,12,0),0),0)</f>
        <v>0</v>
      </c>
      <c r="AA201" s="169">
        <f>IFERROR(IF(VLOOKUP($A201,SC5_BLUMENAU!$R:$X,7,FALSE)&gt;0,L201*VLOOKUP($A201,BASE_DADOS!$A:$O,12,0),0),0)</f>
        <v>0</v>
      </c>
      <c r="AB201" s="169">
        <f>IFERROR(IF(VLOOKUP($A201,SC5_BLUMENAU!$R:$X,7,FALSE)&gt;0,M201*VLOOKUP($A201,BASE_DADOS!$A:$O,12,0),0),0)</f>
        <v>0</v>
      </c>
      <c r="AC201" s="169">
        <f>IFERROR(IF(VLOOKUP($A201,SC5_BLUMENAU!$R:$X,7,FALSE)&gt;0,N201*VLOOKUP($A201,BASE_DADOS!$A:$O,12,0),0),0)</f>
        <v>0</v>
      </c>
      <c r="AD201" s="169">
        <f>IFERROR(IF(VLOOKUP($A201,SC5_BLUMENAU!$R:$X,7,FALSE)&gt;0,O201*VLOOKUP($A201,BASE_DADOS!$A:$O,12,0),0),0)</f>
        <v>0</v>
      </c>
      <c r="AE201" s="169">
        <f>IFERROR(IF(VLOOKUP($A201,SC5_BLUMENAU!$R:$X,7,FALSE)&gt;0,P201*VLOOKUP($A201,BASE_DADOS!$A:$O,12,0),0),0)</f>
        <v>0</v>
      </c>
      <c r="AF201" s="169">
        <f>IFERROR(IF(VLOOKUP($A201,SC5_BLUMENAU!$R:$X,7,FALSE)&gt;0,Q201*VLOOKUP($A201,BASE_DADOS!$A:$O,12,0),0),0)</f>
        <v>0</v>
      </c>
    </row>
    <row r="202" spans="1:32" ht="15.75" customHeight="1">
      <c r="A202" s="165" t="str">
        <f t="shared" si="4"/>
        <v>SC5_BLUMENAUABERTURA / ENCERRAMENTO</v>
      </c>
      <c r="B202" s="3" t="s">
        <v>118</v>
      </c>
      <c r="C202" s="121" t="s">
        <v>111</v>
      </c>
      <c r="D202" s="117">
        <v>0.503</v>
      </c>
      <c r="E202" s="117">
        <v>0.497</v>
      </c>
      <c r="F202" s="117">
        <v>6.6000000000000003E-2</v>
      </c>
      <c r="G202" s="117">
        <v>0.11700000000000001</v>
      </c>
      <c r="H202" s="117">
        <v>0.16800000000000001</v>
      </c>
      <c r="I202" s="117">
        <v>0.192</v>
      </c>
      <c r="J202" s="117">
        <v>0.19800000000000001</v>
      </c>
      <c r="K202" s="117">
        <v>0.25900000000000001</v>
      </c>
      <c r="L202" s="117">
        <v>0.29699999999999999</v>
      </c>
      <c r="M202" s="117">
        <v>0.39800000000000002</v>
      </c>
      <c r="N202" s="117">
        <v>0.30599999999999999</v>
      </c>
      <c r="O202" s="117">
        <v>0.374</v>
      </c>
      <c r="P202" s="117">
        <v>0.374</v>
      </c>
      <c r="Q202" s="117">
        <v>0.252</v>
      </c>
      <c r="S202" s="169">
        <f>IFERROR(IF(VLOOKUP($A202,SC5_BLUMENAU!$R:$X,7,FALSE)&gt;0,D202*VLOOKUP($A202,BASE_DADOS!$A:$O,12,0),0),0)</f>
        <v>0</v>
      </c>
      <c r="T202" s="169">
        <f>IFERROR(IF(VLOOKUP($A202,SC5_BLUMENAU!$R:$X,7,FALSE)&gt;0,E202*VLOOKUP($A202,BASE_DADOS!$A:$O,12,0),0),0)</f>
        <v>0</v>
      </c>
      <c r="U202" s="169">
        <f>IFERROR(IF(VLOOKUP($A202,SC5_BLUMENAU!$R:$X,7,FALSE)&gt;0,F202*VLOOKUP($A202,BASE_DADOS!$A:$O,12,0),0),0)</f>
        <v>0</v>
      </c>
      <c r="V202" s="169">
        <f>IFERROR(IF(VLOOKUP($A202,SC5_BLUMENAU!$R:$X,7,FALSE)&gt;0,G202*VLOOKUP($A202,BASE_DADOS!$A:$O,12,0),0),0)</f>
        <v>0</v>
      </c>
      <c r="W202" s="169">
        <f>IFERROR(IF(VLOOKUP($A202,SC5_BLUMENAU!$R:$X,7,FALSE)&gt;0,H202*VLOOKUP($A202,BASE_DADOS!$A:$O,12,0),0),0)</f>
        <v>0</v>
      </c>
      <c r="X202" s="169">
        <f>IFERROR(IF(VLOOKUP($A202,SC5_BLUMENAU!$R:$X,7,FALSE)&gt;0,I202*VLOOKUP($A202,BASE_DADOS!$A:$O,12,0),0),0)</f>
        <v>0</v>
      </c>
      <c r="Y202" s="169">
        <f>IFERROR(IF(VLOOKUP($A202,SC5_BLUMENAU!$R:$X,7,FALSE)&gt;0,J202*VLOOKUP($A202,BASE_DADOS!$A:$O,12,0),0),0)</f>
        <v>0</v>
      </c>
      <c r="Z202" s="169">
        <f>IFERROR(IF(VLOOKUP($A202,SC5_BLUMENAU!$R:$X,7,FALSE)&gt;0,K202*VLOOKUP($A202,BASE_DADOS!$A:$O,12,0),0),0)</f>
        <v>0</v>
      </c>
      <c r="AA202" s="169">
        <f>IFERROR(IF(VLOOKUP($A202,SC5_BLUMENAU!$R:$X,7,FALSE)&gt;0,L202*VLOOKUP($A202,BASE_DADOS!$A:$O,12,0),0),0)</f>
        <v>0</v>
      </c>
      <c r="AB202" s="169">
        <f>IFERROR(IF(VLOOKUP($A202,SC5_BLUMENAU!$R:$X,7,FALSE)&gt;0,M202*VLOOKUP($A202,BASE_DADOS!$A:$O,12,0),0),0)</f>
        <v>0</v>
      </c>
      <c r="AC202" s="169">
        <f>IFERROR(IF(VLOOKUP($A202,SC5_BLUMENAU!$R:$X,7,FALSE)&gt;0,N202*VLOOKUP($A202,BASE_DADOS!$A:$O,12,0),0),0)</f>
        <v>0</v>
      </c>
      <c r="AD202" s="169">
        <f>IFERROR(IF(VLOOKUP($A202,SC5_BLUMENAU!$R:$X,7,FALSE)&gt;0,O202*VLOOKUP($A202,BASE_DADOS!$A:$O,12,0),0),0)</f>
        <v>0</v>
      </c>
      <c r="AE202" s="169">
        <f>IFERROR(IF(VLOOKUP($A202,SC5_BLUMENAU!$R:$X,7,FALSE)&gt;0,P202*VLOOKUP($A202,BASE_DADOS!$A:$O,12,0),0),0)</f>
        <v>0</v>
      </c>
      <c r="AF202" s="169">
        <f>IFERROR(IF(VLOOKUP($A202,SC5_BLUMENAU!$R:$X,7,FALSE)&gt;0,Q202*VLOOKUP($A202,BASE_DADOS!$A:$O,12,0),0),0)</f>
        <v>0</v>
      </c>
    </row>
    <row r="203" spans="1:32" ht="15.75" customHeight="1">
      <c r="A203" s="3"/>
      <c r="S203" s="174"/>
      <c r="T203" s="174"/>
      <c r="U203" s="174"/>
      <c r="V203" s="174"/>
      <c r="W203" s="174"/>
      <c r="X203" s="174"/>
      <c r="Y203" s="174"/>
      <c r="Z203" s="174"/>
      <c r="AA203" s="174"/>
      <c r="AB203" s="174"/>
      <c r="AC203" s="174"/>
      <c r="AD203" s="174"/>
      <c r="AE203" s="174"/>
      <c r="AF203" s="174"/>
    </row>
    <row r="204" spans="1:32" ht="15.75" customHeight="1">
      <c r="A204" s="3"/>
      <c r="C204" s="175" t="s">
        <v>128</v>
      </c>
      <c r="D204" s="176" t="s">
        <v>129</v>
      </c>
      <c r="E204" s="176" t="s">
        <v>130</v>
      </c>
      <c r="F204" s="176" t="s">
        <v>147</v>
      </c>
      <c r="G204" s="176" t="s">
        <v>132</v>
      </c>
      <c r="H204" s="176" t="s">
        <v>133</v>
      </c>
      <c r="I204" s="176" t="s">
        <v>134</v>
      </c>
      <c r="J204" s="176" t="s">
        <v>135</v>
      </c>
      <c r="K204" s="176" t="s">
        <v>136</v>
      </c>
      <c r="L204" s="176" t="s">
        <v>137</v>
      </c>
      <c r="M204" s="176" t="s">
        <v>138</v>
      </c>
      <c r="N204" s="176" t="s">
        <v>139</v>
      </c>
      <c r="O204" s="176" t="s">
        <v>140</v>
      </c>
      <c r="P204" s="176" t="s">
        <v>141</v>
      </c>
      <c r="Q204" s="176" t="s">
        <v>142</v>
      </c>
      <c r="S204" s="174"/>
      <c r="T204" s="174"/>
      <c r="U204" s="174"/>
      <c r="V204" s="174"/>
      <c r="W204" s="174"/>
      <c r="X204" s="174"/>
      <c r="Y204" s="174"/>
      <c r="Z204" s="174"/>
      <c r="AA204" s="174"/>
      <c r="AB204" s="174"/>
      <c r="AC204" s="174"/>
      <c r="AD204" s="174"/>
      <c r="AE204" s="174"/>
      <c r="AF204" s="174"/>
    </row>
    <row r="205" spans="1:32" ht="15.75" customHeight="1">
      <c r="A205" s="165" t="str">
        <f t="shared" ref="A205:A244" si="5">B205&amp;C205</f>
        <v>SC6_OESTESC NO AR</v>
      </c>
      <c r="B205" s="3" t="s">
        <v>119</v>
      </c>
      <c r="C205" s="121" t="s">
        <v>45</v>
      </c>
      <c r="D205" s="117">
        <v>0.47599999999999998</v>
      </c>
      <c r="E205" s="117">
        <v>0.52400000000000002</v>
      </c>
      <c r="F205" s="117">
        <v>9.9000000000000005E-2</v>
      </c>
      <c r="G205" s="117">
        <v>0.159</v>
      </c>
      <c r="H205" s="117">
        <v>0.20799999999999999</v>
      </c>
      <c r="I205" s="117">
        <v>0.17899999999999999</v>
      </c>
      <c r="J205" s="117">
        <v>0.20300000000000001</v>
      </c>
      <c r="K205" s="117">
        <v>0.152</v>
      </c>
      <c r="L205" s="117">
        <v>0.36</v>
      </c>
      <c r="M205" s="117">
        <v>0.40400000000000003</v>
      </c>
      <c r="N205" s="117">
        <v>0.23499999999999999</v>
      </c>
      <c r="O205" s="117">
        <v>0.34100000000000003</v>
      </c>
      <c r="P205" s="117">
        <v>0.35</v>
      </c>
      <c r="Q205" s="117">
        <v>0.309</v>
      </c>
      <c r="S205" s="169">
        <f>IFERROR(IF(VLOOKUP($A205,SC6_OESTE!$R:$X,7,FALSE)&gt;0,D205*VLOOKUP($A205,BASE_DADOS!$A:$O,12,0),0),0)</f>
        <v>0</v>
      </c>
      <c r="T205" s="169">
        <f>IFERROR(IF(VLOOKUP($A205,SC6_OESTE!$R:$X,7,FALSE)&gt;0,E205*VLOOKUP($A205,BASE_DADOS!$A:$O,12,0),0),0)</f>
        <v>0</v>
      </c>
      <c r="U205" s="169">
        <f>IFERROR(IF(VLOOKUP($A205,SC6_OESTE!$R:$X,7,FALSE)&gt;0,F205*VLOOKUP($A205,BASE_DADOS!$A:$O,12,0),0),0)</f>
        <v>0</v>
      </c>
      <c r="V205" s="169">
        <f>IFERROR(IF(VLOOKUP($A205,SC6_OESTE!$R:$X,7,FALSE)&gt;0,G205*VLOOKUP($A205,BASE_DADOS!$A:$O,12,0),0),0)</f>
        <v>0</v>
      </c>
      <c r="W205" s="169">
        <f>IFERROR(IF(VLOOKUP($A205,SC6_OESTE!$R:$X,7,FALSE)&gt;0,H205*VLOOKUP($A205,BASE_DADOS!$A:$O,12,0),0),0)</f>
        <v>0</v>
      </c>
      <c r="X205" s="169">
        <f>IFERROR(IF(VLOOKUP($A205,SC6_OESTE!$R:$X,7,FALSE)&gt;0,I205*VLOOKUP($A205,BASE_DADOS!$A:$O,12,0),0),0)</f>
        <v>0</v>
      </c>
      <c r="Y205" s="169">
        <f>IFERROR(IF(VLOOKUP($A205,SC6_OESTE!$R:$X,7,FALSE)&gt;0,J205*VLOOKUP($A205,BASE_DADOS!$A:$O,12,0),0),0)</f>
        <v>0</v>
      </c>
      <c r="Z205" s="169">
        <f>IFERROR(IF(VLOOKUP($A205,SC6_OESTE!$R:$X,7,FALSE)&gt;0,K205*VLOOKUP($A205,BASE_DADOS!$A:$O,12,0),0),0)</f>
        <v>0</v>
      </c>
      <c r="AA205" s="169">
        <f>IFERROR(IF(VLOOKUP($A205,SC6_OESTE!$R:$X,7,FALSE)&gt;0,L205*VLOOKUP($A205,BASE_DADOS!$A:$O,12,0),0),0)</f>
        <v>0</v>
      </c>
      <c r="AB205" s="169">
        <f>IFERROR(IF(VLOOKUP($A205,SC6_OESTE!$R:$X,7,FALSE)&gt;0,M205*VLOOKUP($A205,BASE_DADOS!$A:$O,12,0),0),0)</f>
        <v>0</v>
      </c>
      <c r="AC205" s="169">
        <f>IFERROR(IF(VLOOKUP($A205,SC6_OESTE!$R:$X,7,FALSE)&gt;0,N205*VLOOKUP($A205,BASE_DADOS!$A:$O,12,0),0),0)</f>
        <v>0</v>
      </c>
      <c r="AD205" s="169">
        <f>IFERROR(IF(VLOOKUP($A205,SC6_OESTE!$R:$X,7,FALSE)&gt;0,O205*VLOOKUP($A205,BASE_DADOS!$A:$O,12,0),0),0)</f>
        <v>0</v>
      </c>
      <c r="AE205" s="169">
        <f>IFERROR(IF(VLOOKUP($A205,SC6_OESTE!$R:$X,7,FALSE)&gt;0,P205*VLOOKUP($A205,BASE_DADOS!$A:$O,12,0),0),0)</f>
        <v>0</v>
      </c>
      <c r="AF205" s="169">
        <f>IFERROR(IF(VLOOKUP($A205,SC6_OESTE!$R:$X,7,FALSE)&gt;0,Q205*VLOOKUP($A205,BASE_DADOS!$A:$O,12,0),0),0)</f>
        <v>0</v>
      </c>
    </row>
    <row r="206" spans="1:32" ht="15.75" customHeight="1">
      <c r="A206" s="165" t="str">
        <f t="shared" si="5"/>
        <v>SC6_OESTEFALA BRASIL</v>
      </c>
      <c r="B206" s="3" t="s">
        <v>119</v>
      </c>
      <c r="C206" s="121" t="s">
        <v>48</v>
      </c>
      <c r="D206" s="117">
        <v>0.39100000000000001</v>
      </c>
      <c r="E206" s="117">
        <v>0.60899999999999999</v>
      </c>
      <c r="F206" s="117">
        <v>5.1999999999999998E-2</v>
      </c>
      <c r="G206" s="117">
        <v>0.30199999999999999</v>
      </c>
      <c r="H206" s="117">
        <v>0.22800000000000001</v>
      </c>
      <c r="I206" s="117">
        <v>0.20699999999999999</v>
      </c>
      <c r="J206" s="117">
        <v>0.129</v>
      </c>
      <c r="K206" s="117">
        <v>8.2000000000000003E-2</v>
      </c>
      <c r="L206" s="117">
        <v>0.40699999999999997</v>
      </c>
      <c r="M206" s="117">
        <v>0.34100000000000003</v>
      </c>
      <c r="N206" s="117">
        <v>0.251</v>
      </c>
      <c r="O206" s="117">
        <v>0.48299999999999998</v>
      </c>
      <c r="P206" s="117">
        <v>0.30499999999999999</v>
      </c>
      <c r="Q206" s="117">
        <v>0.21199999999999999</v>
      </c>
      <c r="S206" s="169">
        <f>IFERROR(IF(VLOOKUP($A206,SC6_OESTE!$R:$X,7,FALSE)&gt;0,D206*VLOOKUP($A206,BASE_DADOS!$A:$O,12,0),0),0)</f>
        <v>0</v>
      </c>
      <c r="T206" s="169">
        <f>IFERROR(IF(VLOOKUP($A206,SC6_OESTE!$R:$X,7,FALSE)&gt;0,E206*VLOOKUP($A206,BASE_DADOS!$A:$O,12,0),0),0)</f>
        <v>0</v>
      </c>
      <c r="U206" s="169">
        <f>IFERROR(IF(VLOOKUP($A206,SC6_OESTE!$R:$X,7,FALSE)&gt;0,F206*VLOOKUP($A206,BASE_DADOS!$A:$O,12,0),0),0)</f>
        <v>0</v>
      </c>
      <c r="V206" s="169">
        <f>IFERROR(IF(VLOOKUP($A206,SC6_OESTE!$R:$X,7,FALSE)&gt;0,G206*VLOOKUP($A206,BASE_DADOS!$A:$O,12,0),0),0)</f>
        <v>0</v>
      </c>
      <c r="W206" s="169">
        <f>IFERROR(IF(VLOOKUP($A206,SC6_OESTE!$R:$X,7,FALSE)&gt;0,H206*VLOOKUP($A206,BASE_DADOS!$A:$O,12,0),0),0)</f>
        <v>0</v>
      </c>
      <c r="X206" s="169">
        <f>IFERROR(IF(VLOOKUP($A206,SC6_OESTE!$R:$X,7,FALSE)&gt;0,I206*VLOOKUP($A206,BASE_DADOS!$A:$O,12,0),0),0)</f>
        <v>0</v>
      </c>
      <c r="Y206" s="169">
        <f>IFERROR(IF(VLOOKUP($A206,SC6_OESTE!$R:$X,7,FALSE)&gt;0,J206*VLOOKUP($A206,BASE_DADOS!$A:$O,12,0),0),0)</f>
        <v>0</v>
      </c>
      <c r="Z206" s="169">
        <f>IFERROR(IF(VLOOKUP($A206,SC6_OESTE!$R:$X,7,FALSE)&gt;0,K206*VLOOKUP($A206,BASE_DADOS!$A:$O,12,0),0),0)</f>
        <v>0</v>
      </c>
      <c r="AA206" s="169">
        <f>IFERROR(IF(VLOOKUP($A206,SC6_OESTE!$R:$X,7,FALSE)&gt;0,L206*VLOOKUP($A206,BASE_DADOS!$A:$O,12,0),0),0)</f>
        <v>0</v>
      </c>
      <c r="AB206" s="169">
        <f>IFERROR(IF(VLOOKUP($A206,SC6_OESTE!$R:$X,7,FALSE)&gt;0,M206*VLOOKUP($A206,BASE_DADOS!$A:$O,12,0),0),0)</f>
        <v>0</v>
      </c>
      <c r="AC206" s="169">
        <f>IFERROR(IF(VLOOKUP($A206,SC6_OESTE!$R:$X,7,FALSE)&gt;0,N206*VLOOKUP($A206,BASE_DADOS!$A:$O,12,0),0),0)</f>
        <v>0</v>
      </c>
      <c r="AD206" s="169">
        <f>IFERROR(IF(VLOOKUP($A206,SC6_OESTE!$R:$X,7,FALSE)&gt;0,O206*VLOOKUP($A206,BASE_DADOS!$A:$O,12,0),0),0)</f>
        <v>0</v>
      </c>
      <c r="AE206" s="169">
        <f>IFERROR(IF(VLOOKUP($A206,SC6_OESTE!$R:$X,7,FALSE)&gt;0,P206*VLOOKUP($A206,BASE_DADOS!$A:$O,12,0),0),0)</f>
        <v>0</v>
      </c>
      <c r="AF206" s="169">
        <f>IFERROR(IF(VLOOKUP($A206,SC6_OESTE!$R:$X,7,FALSE)&gt;0,Q206*VLOOKUP($A206,BASE_DADOS!$A:$O,12,0),0),0)</f>
        <v>0</v>
      </c>
    </row>
    <row r="207" spans="1:32" ht="15.75" customHeight="1">
      <c r="A207" s="165" t="str">
        <f t="shared" si="5"/>
        <v>SC6_OESTEHOJE EM DIA</v>
      </c>
      <c r="B207" s="3" t="s">
        <v>119</v>
      </c>
      <c r="C207" s="121" t="s">
        <v>50</v>
      </c>
      <c r="D207" s="117">
        <v>0.40300000000000002</v>
      </c>
      <c r="E207" s="117">
        <v>0.59699999999999998</v>
      </c>
      <c r="F207" s="117">
        <v>8.5999999999999993E-2</v>
      </c>
      <c r="G207" s="117">
        <v>0.114</v>
      </c>
      <c r="H207" s="117">
        <v>0.22900000000000001</v>
      </c>
      <c r="I207" s="117">
        <v>0.16600000000000001</v>
      </c>
      <c r="J207" s="117">
        <v>0.161</v>
      </c>
      <c r="K207" s="117">
        <v>0.24399999999999999</v>
      </c>
      <c r="L207" s="117">
        <v>0.254</v>
      </c>
      <c r="M207" s="117">
        <v>0.42599999999999999</v>
      </c>
      <c r="N207" s="117">
        <v>0.32</v>
      </c>
      <c r="O207" s="117">
        <v>0.53600000000000003</v>
      </c>
      <c r="P207" s="117">
        <v>0.35199999999999998</v>
      </c>
      <c r="Q207" s="117">
        <v>0.112</v>
      </c>
      <c r="S207" s="169">
        <f>IFERROR(IF(VLOOKUP($A207,SC6_OESTE!$R:$X,7,FALSE)&gt;0,D207*VLOOKUP($A207,BASE_DADOS!$A:$O,12,0),0),0)</f>
        <v>0</v>
      </c>
      <c r="T207" s="169">
        <f>IFERROR(IF(VLOOKUP($A207,SC6_OESTE!$R:$X,7,FALSE)&gt;0,E207*VLOOKUP($A207,BASE_DADOS!$A:$O,12,0),0),0)</f>
        <v>0</v>
      </c>
      <c r="U207" s="169">
        <f>IFERROR(IF(VLOOKUP($A207,SC6_OESTE!$R:$X,7,FALSE)&gt;0,F207*VLOOKUP($A207,BASE_DADOS!$A:$O,12,0),0),0)</f>
        <v>0</v>
      </c>
      <c r="V207" s="169">
        <f>IFERROR(IF(VLOOKUP($A207,SC6_OESTE!$R:$X,7,FALSE)&gt;0,G207*VLOOKUP($A207,BASE_DADOS!$A:$O,12,0),0),0)</f>
        <v>0</v>
      </c>
      <c r="W207" s="169">
        <f>IFERROR(IF(VLOOKUP($A207,SC6_OESTE!$R:$X,7,FALSE)&gt;0,H207*VLOOKUP($A207,BASE_DADOS!$A:$O,12,0),0),0)</f>
        <v>0</v>
      </c>
      <c r="X207" s="169">
        <f>IFERROR(IF(VLOOKUP($A207,SC6_OESTE!$R:$X,7,FALSE)&gt;0,I207*VLOOKUP($A207,BASE_DADOS!$A:$O,12,0),0),0)</f>
        <v>0</v>
      </c>
      <c r="Y207" s="169">
        <f>IFERROR(IF(VLOOKUP($A207,SC6_OESTE!$R:$X,7,FALSE)&gt;0,J207*VLOOKUP($A207,BASE_DADOS!$A:$O,12,0),0),0)</f>
        <v>0</v>
      </c>
      <c r="Z207" s="169">
        <f>IFERROR(IF(VLOOKUP($A207,SC6_OESTE!$R:$X,7,FALSE)&gt;0,K207*VLOOKUP($A207,BASE_DADOS!$A:$O,12,0),0),0)</f>
        <v>0</v>
      </c>
      <c r="AA207" s="169">
        <f>IFERROR(IF(VLOOKUP($A207,SC6_OESTE!$R:$X,7,FALSE)&gt;0,L207*VLOOKUP($A207,BASE_DADOS!$A:$O,12,0),0),0)</f>
        <v>0</v>
      </c>
      <c r="AB207" s="169">
        <f>IFERROR(IF(VLOOKUP($A207,SC6_OESTE!$R:$X,7,FALSE)&gt;0,M207*VLOOKUP($A207,BASE_DADOS!$A:$O,12,0),0),0)</f>
        <v>0</v>
      </c>
      <c r="AC207" s="169">
        <f>IFERROR(IF(VLOOKUP($A207,SC6_OESTE!$R:$X,7,FALSE)&gt;0,N207*VLOOKUP($A207,BASE_DADOS!$A:$O,12,0),0),0)</f>
        <v>0</v>
      </c>
      <c r="AD207" s="169">
        <f>IFERROR(IF(VLOOKUP($A207,SC6_OESTE!$R:$X,7,FALSE)&gt;0,O207*VLOOKUP($A207,BASE_DADOS!$A:$O,12,0),0),0)</f>
        <v>0</v>
      </c>
      <c r="AE207" s="169">
        <f>IFERROR(IF(VLOOKUP($A207,SC6_OESTE!$R:$X,7,FALSE)&gt;0,P207*VLOOKUP($A207,BASE_DADOS!$A:$O,12,0),0),0)</f>
        <v>0</v>
      </c>
      <c r="AF207" s="169">
        <f>IFERROR(IF(VLOOKUP($A207,SC6_OESTE!$R:$X,7,FALSE)&gt;0,Q207*VLOOKUP($A207,BASE_DADOS!$A:$O,12,0),0),0)</f>
        <v>0</v>
      </c>
    </row>
    <row r="208" spans="1:32" ht="15.75" customHeight="1">
      <c r="A208" s="165" t="str">
        <f t="shared" si="5"/>
        <v>SC6_OESTEBALANÇO GERAL SC</v>
      </c>
      <c r="B208" s="3" t="s">
        <v>119</v>
      </c>
      <c r="C208" s="121" t="s">
        <v>52</v>
      </c>
      <c r="D208" s="117">
        <v>0.52100000000000002</v>
      </c>
      <c r="E208" s="117">
        <v>0.47899999999999998</v>
      </c>
      <c r="F208" s="117">
        <v>0.11</v>
      </c>
      <c r="G208" s="117">
        <v>0.156</v>
      </c>
      <c r="H208" s="117">
        <v>0.16</v>
      </c>
      <c r="I208" s="117">
        <v>0.23699999999999999</v>
      </c>
      <c r="J208" s="117">
        <v>0.16</v>
      </c>
      <c r="K208" s="117">
        <v>0.17799999999999999</v>
      </c>
      <c r="L208" s="117">
        <v>0.32900000000000001</v>
      </c>
      <c r="M208" s="117">
        <v>0.48</v>
      </c>
      <c r="N208" s="117">
        <v>0.191</v>
      </c>
      <c r="O208" s="117">
        <v>0.32200000000000001</v>
      </c>
      <c r="P208" s="117">
        <v>0.32100000000000001</v>
      </c>
      <c r="Q208" s="117">
        <v>0.35699999999999998</v>
      </c>
      <c r="S208" s="169">
        <f>IFERROR(IF(VLOOKUP($A208,SC6_OESTE!$R:$X,7,FALSE)&gt;0,D208*VLOOKUP($A208,BASE_DADOS!$A:$O,12,0),0),0)</f>
        <v>0</v>
      </c>
      <c r="T208" s="169">
        <f>IFERROR(IF(VLOOKUP($A208,SC6_OESTE!$R:$X,7,FALSE)&gt;0,E208*VLOOKUP($A208,BASE_DADOS!$A:$O,12,0),0),0)</f>
        <v>0</v>
      </c>
      <c r="U208" s="169">
        <f>IFERROR(IF(VLOOKUP($A208,SC6_OESTE!$R:$X,7,FALSE)&gt;0,F208*VLOOKUP($A208,BASE_DADOS!$A:$O,12,0),0),0)</f>
        <v>0</v>
      </c>
      <c r="V208" s="169">
        <f>IFERROR(IF(VLOOKUP($A208,SC6_OESTE!$R:$X,7,FALSE)&gt;0,G208*VLOOKUP($A208,BASE_DADOS!$A:$O,12,0),0),0)</f>
        <v>0</v>
      </c>
      <c r="W208" s="169">
        <f>IFERROR(IF(VLOOKUP($A208,SC6_OESTE!$R:$X,7,FALSE)&gt;0,H208*VLOOKUP($A208,BASE_DADOS!$A:$O,12,0),0),0)</f>
        <v>0</v>
      </c>
      <c r="X208" s="169">
        <f>IFERROR(IF(VLOOKUP($A208,SC6_OESTE!$R:$X,7,FALSE)&gt;0,I208*VLOOKUP($A208,BASE_DADOS!$A:$O,12,0),0),0)</f>
        <v>0</v>
      </c>
      <c r="Y208" s="169">
        <f>IFERROR(IF(VLOOKUP($A208,SC6_OESTE!$R:$X,7,FALSE)&gt;0,J208*VLOOKUP($A208,BASE_DADOS!$A:$O,12,0),0),0)</f>
        <v>0</v>
      </c>
      <c r="Z208" s="169">
        <f>IFERROR(IF(VLOOKUP($A208,SC6_OESTE!$R:$X,7,FALSE)&gt;0,K208*VLOOKUP($A208,BASE_DADOS!$A:$O,12,0),0),0)</f>
        <v>0</v>
      </c>
      <c r="AA208" s="169">
        <f>IFERROR(IF(VLOOKUP($A208,SC6_OESTE!$R:$X,7,FALSE)&gt;0,L208*VLOOKUP($A208,BASE_DADOS!$A:$O,12,0),0),0)</f>
        <v>0</v>
      </c>
      <c r="AB208" s="169">
        <f>IFERROR(IF(VLOOKUP($A208,SC6_OESTE!$R:$X,7,FALSE)&gt;0,M208*VLOOKUP($A208,BASE_DADOS!$A:$O,12,0),0),0)</f>
        <v>0</v>
      </c>
      <c r="AC208" s="169">
        <f>IFERROR(IF(VLOOKUP($A208,SC6_OESTE!$R:$X,7,FALSE)&gt;0,N208*VLOOKUP($A208,BASE_DADOS!$A:$O,12,0),0),0)</f>
        <v>0</v>
      </c>
      <c r="AD208" s="169">
        <f>IFERROR(IF(VLOOKUP($A208,SC6_OESTE!$R:$X,7,FALSE)&gt;0,O208*VLOOKUP($A208,BASE_DADOS!$A:$O,12,0),0),0)</f>
        <v>0</v>
      </c>
      <c r="AE208" s="169">
        <f>IFERROR(IF(VLOOKUP($A208,SC6_OESTE!$R:$X,7,FALSE)&gt;0,P208*VLOOKUP($A208,BASE_DADOS!$A:$O,12,0),0),0)</f>
        <v>0</v>
      </c>
      <c r="AF208" s="169">
        <f>IFERROR(IF(VLOOKUP($A208,SC6_OESTE!$R:$X,7,FALSE)&gt;0,Q208*VLOOKUP($A208,BASE_DADOS!$A:$O,12,0),0),0)</f>
        <v>0</v>
      </c>
    </row>
    <row r="209" spans="1:32" ht="15.75" customHeight="1">
      <c r="A209" s="165" t="str">
        <f t="shared" si="5"/>
        <v>SC6_OESTEVER MAIS</v>
      </c>
      <c r="B209" s="3" t="s">
        <v>119</v>
      </c>
      <c r="C209" s="121" t="s">
        <v>113</v>
      </c>
      <c r="D209" s="117">
        <v>0.52500000000000002</v>
      </c>
      <c r="E209" s="117">
        <v>0.47499999999999998</v>
      </c>
      <c r="F209" s="117">
        <v>0.14699999999999999</v>
      </c>
      <c r="G209" s="117">
        <v>0.17899999999999999</v>
      </c>
      <c r="H209" s="117">
        <v>0.159</v>
      </c>
      <c r="I209" s="117">
        <v>0.25700000000000001</v>
      </c>
      <c r="J209" s="117">
        <v>0.14099999999999999</v>
      </c>
      <c r="K209" s="117">
        <v>0.11700000000000001</v>
      </c>
      <c r="L209" s="117">
        <v>0.307</v>
      </c>
      <c r="M209" s="117">
        <v>0.504</v>
      </c>
      <c r="N209" s="117">
        <v>0.19</v>
      </c>
      <c r="O209" s="117">
        <v>0.29899999999999999</v>
      </c>
      <c r="P209" s="117">
        <v>0.40200000000000002</v>
      </c>
      <c r="Q209" s="117">
        <v>0.29899999999999999</v>
      </c>
      <c r="S209" s="169">
        <f>IFERROR(IF(VLOOKUP($A209,SC6_OESTE!$R:$X,7,FALSE)&gt;0,D209*VLOOKUP($A209,BASE_DADOS!$A:$O,12,0),0),0)</f>
        <v>0</v>
      </c>
      <c r="T209" s="169">
        <f>IFERROR(IF(VLOOKUP($A209,SC6_OESTE!$R:$X,7,FALSE)&gt;0,E209*VLOOKUP($A209,BASE_DADOS!$A:$O,12,0),0),0)</f>
        <v>0</v>
      </c>
      <c r="U209" s="169">
        <f>IFERROR(IF(VLOOKUP($A209,SC6_OESTE!$R:$X,7,FALSE)&gt;0,F209*VLOOKUP($A209,BASE_DADOS!$A:$O,12,0),0),0)</f>
        <v>0</v>
      </c>
      <c r="V209" s="169">
        <f>IFERROR(IF(VLOOKUP($A209,SC6_OESTE!$R:$X,7,FALSE)&gt;0,G209*VLOOKUP($A209,BASE_DADOS!$A:$O,12,0),0),0)</f>
        <v>0</v>
      </c>
      <c r="W209" s="169">
        <f>IFERROR(IF(VLOOKUP($A209,SC6_OESTE!$R:$X,7,FALSE)&gt;0,H209*VLOOKUP($A209,BASE_DADOS!$A:$O,12,0),0),0)</f>
        <v>0</v>
      </c>
      <c r="X209" s="169">
        <f>IFERROR(IF(VLOOKUP($A209,SC6_OESTE!$R:$X,7,FALSE)&gt;0,I209*VLOOKUP($A209,BASE_DADOS!$A:$O,12,0),0),0)</f>
        <v>0</v>
      </c>
      <c r="Y209" s="169">
        <f>IFERROR(IF(VLOOKUP($A209,SC6_OESTE!$R:$X,7,FALSE)&gt;0,J209*VLOOKUP($A209,BASE_DADOS!$A:$O,12,0),0),0)</f>
        <v>0</v>
      </c>
      <c r="Z209" s="169">
        <f>IFERROR(IF(VLOOKUP($A209,SC6_OESTE!$R:$X,7,FALSE)&gt;0,K209*VLOOKUP($A209,BASE_DADOS!$A:$O,12,0),0),0)</f>
        <v>0</v>
      </c>
      <c r="AA209" s="169">
        <f>IFERROR(IF(VLOOKUP($A209,SC6_OESTE!$R:$X,7,FALSE)&gt;0,L209*VLOOKUP($A209,BASE_DADOS!$A:$O,12,0),0),0)</f>
        <v>0</v>
      </c>
      <c r="AB209" s="169">
        <f>IFERROR(IF(VLOOKUP($A209,SC6_OESTE!$R:$X,7,FALSE)&gt;0,M209*VLOOKUP($A209,BASE_DADOS!$A:$O,12,0),0),0)</f>
        <v>0</v>
      </c>
      <c r="AC209" s="169">
        <f>IFERROR(IF(VLOOKUP($A209,SC6_OESTE!$R:$X,7,FALSE)&gt;0,N209*VLOOKUP($A209,BASE_DADOS!$A:$O,12,0),0),0)</f>
        <v>0</v>
      </c>
      <c r="AD209" s="169">
        <f>IFERROR(IF(VLOOKUP($A209,SC6_OESTE!$R:$X,7,FALSE)&gt;0,O209*VLOOKUP($A209,BASE_DADOS!$A:$O,12,0),0),0)</f>
        <v>0</v>
      </c>
      <c r="AE209" s="169">
        <f>IFERROR(IF(VLOOKUP($A209,SC6_OESTE!$R:$X,7,FALSE)&gt;0,P209*VLOOKUP($A209,BASE_DADOS!$A:$O,12,0),0),0)</f>
        <v>0</v>
      </c>
      <c r="AF209" s="169">
        <f>IFERROR(IF(VLOOKUP($A209,SC6_OESTE!$R:$X,7,FALSE)&gt;0,Q209*VLOOKUP($A209,BASE_DADOS!$A:$O,12,0),0),0)</f>
        <v>0</v>
      </c>
    </row>
    <row r="210" spans="1:32" ht="15.75" customHeight="1">
      <c r="A210" s="165" t="str">
        <f t="shared" si="5"/>
        <v>SC6_OESTEA HORA DA VENENOSA</v>
      </c>
      <c r="B210" s="3" t="s">
        <v>119</v>
      </c>
      <c r="C210" s="121" t="s">
        <v>54</v>
      </c>
      <c r="D210" s="117">
        <v>0.39700000000000002</v>
      </c>
      <c r="E210" s="117">
        <v>0.60299999999999998</v>
      </c>
      <c r="F210" s="117">
        <v>0.17199999999999999</v>
      </c>
      <c r="G210" s="117">
        <v>0.14699999999999999</v>
      </c>
      <c r="H210" s="117">
        <v>0.30399999999999999</v>
      </c>
      <c r="I210" s="117">
        <v>0.248</v>
      </c>
      <c r="J210" s="117">
        <v>0.105</v>
      </c>
      <c r="K210" s="117">
        <v>2.5000000000000001E-2</v>
      </c>
      <c r="L210" s="117">
        <v>0.41499999999999998</v>
      </c>
      <c r="M210" s="117">
        <v>0.317</v>
      </c>
      <c r="N210" s="117">
        <v>0.26800000000000002</v>
      </c>
      <c r="O210" s="117">
        <v>0.221</v>
      </c>
      <c r="P210" s="117">
        <v>0.39500000000000002</v>
      </c>
      <c r="Q210" s="117">
        <v>0.38400000000000001</v>
      </c>
      <c r="S210" s="169">
        <f>IFERROR(IF(VLOOKUP($A210,SC6_OESTE!$R:$X,7,FALSE)&gt;0,D210*VLOOKUP($A210,BASE_DADOS!$A:$O,12,0),0),0)</f>
        <v>0</v>
      </c>
      <c r="T210" s="169">
        <f>IFERROR(IF(VLOOKUP($A210,SC6_OESTE!$R:$X,7,FALSE)&gt;0,E210*VLOOKUP($A210,BASE_DADOS!$A:$O,12,0),0),0)</f>
        <v>0</v>
      </c>
      <c r="U210" s="169">
        <f>IFERROR(IF(VLOOKUP($A210,SC6_OESTE!$R:$X,7,FALSE)&gt;0,F210*VLOOKUP($A210,BASE_DADOS!$A:$O,12,0),0),0)</f>
        <v>0</v>
      </c>
      <c r="V210" s="169">
        <f>IFERROR(IF(VLOOKUP($A210,SC6_OESTE!$R:$X,7,FALSE)&gt;0,G210*VLOOKUP($A210,BASE_DADOS!$A:$O,12,0),0),0)</f>
        <v>0</v>
      </c>
      <c r="W210" s="169">
        <f>IFERROR(IF(VLOOKUP($A210,SC6_OESTE!$R:$X,7,FALSE)&gt;0,H210*VLOOKUP($A210,BASE_DADOS!$A:$O,12,0),0),0)</f>
        <v>0</v>
      </c>
      <c r="X210" s="169">
        <f>IFERROR(IF(VLOOKUP($A210,SC6_OESTE!$R:$X,7,FALSE)&gt;0,I210*VLOOKUP($A210,BASE_DADOS!$A:$O,12,0),0),0)</f>
        <v>0</v>
      </c>
      <c r="Y210" s="169">
        <f>IFERROR(IF(VLOOKUP($A210,SC6_OESTE!$R:$X,7,FALSE)&gt;0,J210*VLOOKUP($A210,BASE_DADOS!$A:$O,12,0),0),0)</f>
        <v>0</v>
      </c>
      <c r="Z210" s="169">
        <f>IFERROR(IF(VLOOKUP($A210,SC6_OESTE!$R:$X,7,FALSE)&gt;0,K210*VLOOKUP($A210,BASE_DADOS!$A:$O,12,0),0),0)</f>
        <v>0</v>
      </c>
      <c r="AA210" s="169">
        <f>IFERROR(IF(VLOOKUP($A210,SC6_OESTE!$R:$X,7,FALSE)&gt;0,L210*VLOOKUP($A210,BASE_DADOS!$A:$O,12,0),0),0)</f>
        <v>0</v>
      </c>
      <c r="AB210" s="169">
        <f>IFERROR(IF(VLOOKUP($A210,SC6_OESTE!$R:$X,7,FALSE)&gt;0,M210*VLOOKUP($A210,BASE_DADOS!$A:$O,12,0),0),0)</f>
        <v>0</v>
      </c>
      <c r="AC210" s="169">
        <f>IFERROR(IF(VLOOKUP($A210,SC6_OESTE!$R:$X,7,FALSE)&gt;0,N210*VLOOKUP($A210,BASE_DADOS!$A:$O,12,0),0),0)</f>
        <v>0</v>
      </c>
      <c r="AD210" s="169">
        <f>IFERROR(IF(VLOOKUP($A210,SC6_OESTE!$R:$X,7,FALSE)&gt;0,O210*VLOOKUP($A210,BASE_DADOS!$A:$O,12,0),0),0)</f>
        <v>0</v>
      </c>
      <c r="AE210" s="169">
        <f>IFERROR(IF(VLOOKUP($A210,SC6_OESTE!$R:$X,7,FALSE)&gt;0,P210*VLOOKUP($A210,BASE_DADOS!$A:$O,12,0),0),0)</f>
        <v>0</v>
      </c>
      <c r="AF210" s="169">
        <f>IFERROR(IF(VLOOKUP($A210,SC6_OESTE!$R:$X,7,FALSE)&gt;0,Q210*VLOOKUP($A210,BASE_DADOS!$A:$O,12,0),0),0)</f>
        <v>0</v>
      </c>
    </row>
    <row r="211" spans="1:32" ht="15.75" customHeight="1">
      <c r="A211" s="165" t="str">
        <f t="shared" si="5"/>
        <v>SC6_OESTENOVELA DA TARDE 1</v>
      </c>
      <c r="B211" s="3" t="s">
        <v>119</v>
      </c>
      <c r="C211" s="121" t="s">
        <v>56</v>
      </c>
      <c r="D211" s="117">
        <v>0.44700000000000001</v>
      </c>
      <c r="E211" s="117">
        <v>0.55300000000000005</v>
      </c>
      <c r="F211" s="117">
        <v>0.155</v>
      </c>
      <c r="G211" s="117">
        <v>0.129</v>
      </c>
      <c r="H211" s="117">
        <v>0.30199999999999999</v>
      </c>
      <c r="I211" s="117">
        <v>0.23400000000000001</v>
      </c>
      <c r="J211" s="117">
        <v>0.11</v>
      </c>
      <c r="K211" s="117">
        <v>7.0000000000000007E-2</v>
      </c>
      <c r="L211" s="117">
        <v>0.34</v>
      </c>
      <c r="M211" s="117">
        <v>0.38400000000000001</v>
      </c>
      <c r="N211" s="117">
        <v>0.27600000000000002</v>
      </c>
      <c r="O211" s="117">
        <v>0.23400000000000001</v>
      </c>
      <c r="P211" s="117">
        <v>0.40300000000000002</v>
      </c>
      <c r="Q211" s="117">
        <v>0.36299999999999999</v>
      </c>
      <c r="S211" s="169">
        <f>IFERROR(IF(VLOOKUP($A211,SC6_OESTE!$R:$X,7,FALSE)&gt;0,D211*VLOOKUP($A211,BASE_DADOS!$A:$O,12,0),0),0)</f>
        <v>0</v>
      </c>
      <c r="T211" s="169">
        <f>IFERROR(IF(VLOOKUP($A211,SC6_OESTE!$R:$X,7,FALSE)&gt;0,E211*VLOOKUP($A211,BASE_DADOS!$A:$O,12,0),0),0)</f>
        <v>0</v>
      </c>
      <c r="U211" s="169">
        <f>IFERROR(IF(VLOOKUP($A211,SC6_OESTE!$R:$X,7,FALSE)&gt;0,F211*VLOOKUP($A211,BASE_DADOS!$A:$O,12,0),0),0)</f>
        <v>0</v>
      </c>
      <c r="V211" s="169">
        <f>IFERROR(IF(VLOOKUP($A211,SC6_OESTE!$R:$X,7,FALSE)&gt;0,G211*VLOOKUP($A211,BASE_DADOS!$A:$O,12,0),0),0)</f>
        <v>0</v>
      </c>
      <c r="W211" s="169">
        <f>IFERROR(IF(VLOOKUP($A211,SC6_OESTE!$R:$X,7,FALSE)&gt;0,H211*VLOOKUP($A211,BASE_DADOS!$A:$O,12,0),0),0)</f>
        <v>0</v>
      </c>
      <c r="X211" s="169">
        <f>IFERROR(IF(VLOOKUP($A211,SC6_OESTE!$R:$X,7,FALSE)&gt;0,I211*VLOOKUP($A211,BASE_DADOS!$A:$O,12,0),0),0)</f>
        <v>0</v>
      </c>
      <c r="Y211" s="169">
        <f>IFERROR(IF(VLOOKUP($A211,SC6_OESTE!$R:$X,7,FALSE)&gt;0,J211*VLOOKUP($A211,BASE_DADOS!$A:$O,12,0),0),0)</f>
        <v>0</v>
      </c>
      <c r="Z211" s="169">
        <f>IFERROR(IF(VLOOKUP($A211,SC6_OESTE!$R:$X,7,FALSE)&gt;0,K211*VLOOKUP($A211,BASE_DADOS!$A:$O,12,0),0),0)</f>
        <v>0</v>
      </c>
      <c r="AA211" s="169">
        <f>IFERROR(IF(VLOOKUP($A211,SC6_OESTE!$R:$X,7,FALSE)&gt;0,L211*VLOOKUP($A211,BASE_DADOS!$A:$O,12,0),0),0)</f>
        <v>0</v>
      </c>
      <c r="AB211" s="169">
        <f>IFERROR(IF(VLOOKUP($A211,SC6_OESTE!$R:$X,7,FALSE)&gt;0,M211*VLOOKUP($A211,BASE_DADOS!$A:$O,12,0),0),0)</f>
        <v>0</v>
      </c>
      <c r="AC211" s="169">
        <f>IFERROR(IF(VLOOKUP($A211,SC6_OESTE!$R:$X,7,FALSE)&gt;0,N211*VLOOKUP($A211,BASE_DADOS!$A:$O,12,0),0),0)</f>
        <v>0</v>
      </c>
      <c r="AD211" s="169">
        <f>IFERROR(IF(VLOOKUP($A211,SC6_OESTE!$R:$X,7,FALSE)&gt;0,O211*VLOOKUP($A211,BASE_DADOS!$A:$O,12,0),0),0)</f>
        <v>0</v>
      </c>
      <c r="AE211" s="169">
        <f>IFERROR(IF(VLOOKUP($A211,SC6_OESTE!$R:$X,7,FALSE)&gt;0,P211*VLOOKUP($A211,BASE_DADOS!$A:$O,12,0),0),0)</f>
        <v>0</v>
      </c>
      <c r="AF211" s="169">
        <f>IFERROR(IF(VLOOKUP($A211,SC6_OESTE!$R:$X,7,FALSE)&gt;0,Q211*VLOOKUP($A211,BASE_DADOS!$A:$O,12,0),0),0)</f>
        <v>0</v>
      </c>
    </row>
    <row r="212" spans="1:32" ht="15.75" customHeight="1">
      <c r="A212" s="165" t="str">
        <f t="shared" si="5"/>
        <v>SC6_OESTECIDADE ALERTA NACIONAL</v>
      </c>
      <c r="B212" s="3" t="s">
        <v>119</v>
      </c>
      <c r="C212" s="121" t="s">
        <v>58</v>
      </c>
      <c r="D212" s="117">
        <v>0.55900000000000005</v>
      </c>
      <c r="E212" s="117">
        <v>0.441</v>
      </c>
      <c r="F212" s="117">
        <v>0.11700000000000001</v>
      </c>
      <c r="G212" s="117">
        <v>8.8999999999999996E-2</v>
      </c>
      <c r="H212" s="117">
        <v>0.29799999999999999</v>
      </c>
      <c r="I212" s="117">
        <v>0.20399999999999999</v>
      </c>
      <c r="J212" s="117">
        <v>0.12</v>
      </c>
      <c r="K212" s="117">
        <v>0.17100000000000001</v>
      </c>
      <c r="L212" s="117">
        <v>0.17199999999999999</v>
      </c>
      <c r="M212" s="117">
        <v>0.53300000000000003</v>
      </c>
      <c r="N212" s="117">
        <v>0.29499999999999998</v>
      </c>
      <c r="O212" s="117">
        <v>0.26300000000000001</v>
      </c>
      <c r="P212" s="117">
        <v>0.42199999999999999</v>
      </c>
      <c r="Q212" s="117">
        <v>0.315</v>
      </c>
      <c r="S212" s="169">
        <f>IFERROR(IF(VLOOKUP($A212,SC6_OESTE!$R:$X,7,FALSE)&gt;0,D212*VLOOKUP($A212,BASE_DADOS!$A:$O,12,0),0),0)</f>
        <v>0</v>
      </c>
      <c r="T212" s="169">
        <f>IFERROR(IF(VLOOKUP($A212,SC6_OESTE!$R:$X,7,FALSE)&gt;0,E212*VLOOKUP($A212,BASE_DADOS!$A:$O,12,0),0),0)</f>
        <v>0</v>
      </c>
      <c r="U212" s="169">
        <f>IFERROR(IF(VLOOKUP($A212,SC6_OESTE!$R:$X,7,FALSE)&gt;0,F212*VLOOKUP($A212,BASE_DADOS!$A:$O,12,0),0),0)</f>
        <v>0</v>
      </c>
      <c r="V212" s="169">
        <f>IFERROR(IF(VLOOKUP($A212,SC6_OESTE!$R:$X,7,FALSE)&gt;0,G212*VLOOKUP($A212,BASE_DADOS!$A:$O,12,0),0),0)</f>
        <v>0</v>
      </c>
      <c r="W212" s="169">
        <f>IFERROR(IF(VLOOKUP($A212,SC6_OESTE!$R:$X,7,FALSE)&gt;0,H212*VLOOKUP($A212,BASE_DADOS!$A:$O,12,0),0),0)</f>
        <v>0</v>
      </c>
      <c r="X212" s="169">
        <f>IFERROR(IF(VLOOKUP($A212,SC6_OESTE!$R:$X,7,FALSE)&gt;0,I212*VLOOKUP($A212,BASE_DADOS!$A:$O,12,0),0),0)</f>
        <v>0</v>
      </c>
      <c r="Y212" s="169">
        <f>IFERROR(IF(VLOOKUP($A212,SC6_OESTE!$R:$X,7,FALSE)&gt;0,J212*VLOOKUP($A212,BASE_DADOS!$A:$O,12,0),0),0)</f>
        <v>0</v>
      </c>
      <c r="Z212" s="169">
        <f>IFERROR(IF(VLOOKUP($A212,SC6_OESTE!$R:$X,7,FALSE)&gt;0,K212*VLOOKUP($A212,BASE_DADOS!$A:$O,12,0),0),0)</f>
        <v>0</v>
      </c>
      <c r="AA212" s="169">
        <f>IFERROR(IF(VLOOKUP($A212,SC6_OESTE!$R:$X,7,FALSE)&gt;0,L212*VLOOKUP($A212,BASE_DADOS!$A:$O,12,0),0),0)</f>
        <v>0</v>
      </c>
      <c r="AB212" s="169">
        <f>IFERROR(IF(VLOOKUP($A212,SC6_OESTE!$R:$X,7,FALSE)&gt;0,M212*VLOOKUP($A212,BASE_DADOS!$A:$O,12,0),0),0)</f>
        <v>0</v>
      </c>
      <c r="AC212" s="169">
        <f>IFERROR(IF(VLOOKUP($A212,SC6_OESTE!$R:$X,7,FALSE)&gt;0,N212*VLOOKUP($A212,BASE_DADOS!$A:$O,12,0),0),0)</f>
        <v>0</v>
      </c>
      <c r="AD212" s="169">
        <f>IFERROR(IF(VLOOKUP($A212,SC6_OESTE!$R:$X,7,FALSE)&gt;0,O212*VLOOKUP($A212,BASE_DADOS!$A:$O,12,0),0),0)</f>
        <v>0</v>
      </c>
      <c r="AE212" s="169">
        <f>IFERROR(IF(VLOOKUP($A212,SC6_OESTE!$R:$X,7,FALSE)&gt;0,P212*VLOOKUP($A212,BASE_DADOS!$A:$O,12,0),0),0)</f>
        <v>0</v>
      </c>
      <c r="AF212" s="169">
        <f>IFERROR(IF(VLOOKUP($A212,SC6_OESTE!$R:$X,7,FALSE)&gt;0,Q212*VLOOKUP($A212,BASE_DADOS!$A:$O,12,0),0),0)</f>
        <v>0</v>
      </c>
    </row>
    <row r="213" spans="1:32" ht="15.75" customHeight="1">
      <c r="A213" s="165" t="str">
        <f t="shared" si="5"/>
        <v>SC6_OESTECIDADE ALERTA SC</v>
      </c>
      <c r="B213" s="3" t="s">
        <v>119</v>
      </c>
      <c r="C213" s="121" t="s">
        <v>60</v>
      </c>
      <c r="D213" s="117">
        <v>0.55600000000000005</v>
      </c>
      <c r="E213" s="117">
        <v>0.44400000000000001</v>
      </c>
      <c r="F213" s="117">
        <v>7.4999999999999997E-2</v>
      </c>
      <c r="G213" s="117">
        <v>0.20699999999999999</v>
      </c>
      <c r="H213" s="117">
        <v>0.20100000000000001</v>
      </c>
      <c r="I213" s="117">
        <v>7.8E-2</v>
      </c>
      <c r="J213" s="117">
        <v>0.29899999999999999</v>
      </c>
      <c r="K213" s="117">
        <v>0.14000000000000001</v>
      </c>
      <c r="L213" s="117">
        <v>0.38700000000000001</v>
      </c>
      <c r="M213" s="117">
        <v>0.39</v>
      </c>
      <c r="N213" s="117">
        <v>0.224</v>
      </c>
      <c r="O213" s="117">
        <v>0.47</v>
      </c>
      <c r="P213" s="117">
        <v>0.33600000000000002</v>
      </c>
      <c r="Q213" s="117">
        <v>0.193</v>
      </c>
      <c r="S213" s="169">
        <f>IFERROR(IF(VLOOKUP($A213,SC6_OESTE!$R:$X,7,FALSE)&gt;0,D213*VLOOKUP($A213,BASE_DADOS!$A:$O,12,0),0),0)</f>
        <v>0</v>
      </c>
      <c r="T213" s="169">
        <f>IFERROR(IF(VLOOKUP($A213,SC6_OESTE!$R:$X,7,FALSE)&gt;0,E213*VLOOKUP($A213,BASE_DADOS!$A:$O,12,0),0),0)</f>
        <v>0</v>
      </c>
      <c r="U213" s="169">
        <f>IFERROR(IF(VLOOKUP($A213,SC6_OESTE!$R:$X,7,FALSE)&gt;0,F213*VLOOKUP($A213,BASE_DADOS!$A:$O,12,0),0),0)</f>
        <v>0</v>
      </c>
      <c r="V213" s="169">
        <f>IFERROR(IF(VLOOKUP($A213,SC6_OESTE!$R:$X,7,FALSE)&gt;0,G213*VLOOKUP($A213,BASE_DADOS!$A:$O,12,0),0),0)</f>
        <v>0</v>
      </c>
      <c r="W213" s="169">
        <f>IFERROR(IF(VLOOKUP($A213,SC6_OESTE!$R:$X,7,FALSE)&gt;0,H213*VLOOKUP($A213,BASE_DADOS!$A:$O,12,0),0),0)</f>
        <v>0</v>
      </c>
      <c r="X213" s="169">
        <f>IFERROR(IF(VLOOKUP($A213,SC6_OESTE!$R:$X,7,FALSE)&gt;0,I213*VLOOKUP($A213,BASE_DADOS!$A:$O,12,0),0),0)</f>
        <v>0</v>
      </c>
      <c r="Y213" s="169">
        <f>IFERROR(IF(VLOOKUP($A213,SC6_OESTE!$R:$X,7,FALSE)&gt;0,J213*VLOOKUP($A213,BASE_DADOS!$A:$O,12,0),0),0)</f>
        <v>0</v>
      </c>
      <c r="Z213" s="169">
        <f>IFERROR(IF(VLOOKUP($A213,SC6_OESTE!$R:$X,7,FALSE)&gt;0,K213*VLOOKUP($A213,BASE_DADOS!$A:$O,12,0),0),0)</f>
        <v>0</v>
      </c>
      <c r="AA213" s="169">
        <f>IFERROR(IF(VLOOKUP($A213,SC6_OESTE!$R:$X,7,FALSE)&gt;0,L213*VLOOKUP($A213,BASE_DADOS!$A:$O,12,0),0),0)</f>
        <v>0</v>
      </c>
      <c r="AB213" s="169">
        <f>IFERROR(IF(VLOOKUP($A213,SC6_OESTE!$R:$X,7,FALSE)&gt;0,M213*VLOOKUP($A213,BASE_DADOS!$A:$O,12,0),0),0)</f>
        <v>0</v>
      </c>
      <c r="AC213" s="169">
        <f>IFERROR(IF(VLOOKUP($A213,SC6_OESTE!$R:$X,7,FALSE)&gt;0,N213*VLOOKUP($A213,BASE_DADOS!$A:$O,12,0),0),0)</f>
        <v>0</v>
      </c>
      <c r="AD213" s="169">
        <f>IFERROR(IF(VLOOKUP($A213,SC6_OESTE!$R:$X,7,FALSE)&gt;0,O213*VLOOKUP($A213,BASE_DADOS!$A:$O,12,0),0),0)</f>
        <v>0</v>
      </c>
      <c r="AE213" s="169">
        <f>IFERROR(IF(VLOOKUP($A213,SC6_OESTE!$R:$X,7,FALSE)&gt;0,P213*VLOOKUP($A213,BASE_DADOS!$A:$O,12,0),0),0)</f>
        <v>0</v>
      </c>
      <c r="AF213" s="169">
        <f>IFERROR(IF(VLOOKUP($A213,SC6_OESTE!$R:$X,7,FALSE)&gt;0,Q213*VLOOKUP($A213,BASE_DADOS!$A:$O,12,0),0),0)</f>
        <v>0</v>
      </c>
    </row>
    <row r="214" spans="1:32" ht="15.75" customHeight="1">
      <c r="A214" s="165" t="str">
        <f t="shared" si="5"/>
        <v>SC6_OESTEND NOTÍCIAS</v>
      </c>
      <c r="B214" s="3" t="s">
        <v>119</v>
      </c>
      <c r="C214" s="121" t="s">
        <v>62</v>
      </c>
      <c r="D214" s="117">
        <v>0.59699999999999998</v>
      </c>
      <c r="E214" s="117">
        <v>0.40300000000000002</v>
      </c>
      <c r="F214" s="117">
        <v>5.7000000000000002E-2</v>
      </c>
      <c r="G214" s="117">
        <v>0.19800000000000001</v>
      </c>
      <c r="H214" s="117">
        <v>0.33800000000000002</v>
      </c>
      <c r="I214" s="117">
        <v>0.108</v>
      </c>
      <c r="J214" s="117">
        <v>0.13800000000000001</v>
      </c>
      <c r="K214" s="117">
        <v>0.161</v>
      </c>
      <c r="L214" s="117">
        <v>0.35199999999999998</v>
      </c>
      <c r="M214" s="117">
        <v>0.42299999999999999</v>
      </c>
      <c r="N214" s="117">
        <v>0.22600000000000001</v>
      </c>
      <c r="O214" s="117">
        <v>0.34300000000000003</v>
      </c>
      <c r="P214" s="117">
        <v>0.42799999999999999</v>
      </c>
      <c r="Q214" s="117">
        <v>0.22900000000000001</v>
      </c>
      <c r="S214" s="169">
        <f>IFERROR(IF(VLOOKUP($A214,SC6_OESTE!$R:$X,7,FALSE)&gt;0,D214*VLOOKUP($A214,BASE_DADOS!$A:$O,12,0),0),0)</f>
        <v>0</v>
      </c>
      <c r="T214" s="169">
        <f>IFERROR(IF(VLOOKUP($A214,SC6_OESTE!$R:$X,7,FALSE)&gt;0,E214*VLOOKUP($A214,BASE_DADOS!$A:$O,12,0),0),0)</f>
        <v>0</v>
      </c>
      <c r="U214" s="169">
        <f>IFERROR(IF(VLOOKUP($A214,SC6_OESTE!$R:$X,7,FALSE)&gt;0,F214*VLOOKUP($A214,BASE_DADOS!$A:$O,12,0),0),0)</f>
        <v>0</v>
      </c>
      <c r="V214" s="169">
        <f>IFERROR(IF(VLOOKUP($A214,SC6_OESTE!$R:$X,7,FALSE)&gt;0,G214*VLOOKUP($A214,BASE_DADOS!$A:$O,12,0),0),0)</f>
        <v>0</v>
      </c>
      <c r="W214" s="169">
        <f>IFERROR(IF(VLOOKUP($A214,SC6_OESTE!$R:$X,7,FALSE)&gt;0,H214*VLOOKUP($A214,BASE_DADOS!$A:$O,12,0),0),0)</f>
        <v>0</v>
      </c>
      <c r="X214" s="169">
        <f>IFERROR(IF(VLOOKUP($A214,SC6_OESTE!$R:$X,7,FALSE)&gt;0,I214*VLOOKUP($A214,BASE_DADOS!$A:$O,12,0),0),0)</f>
        <v>0</v>
      </c>
      <c r="Y214" s="169">
        <f>IFERROR(IF(VLOOKUP($A214,SC6_OESTE!$R:$X,7,FALSE)&gt;0,J214*VLOOKUP($A214,BASE_DADOS!$A:$O,12,0),0),0)</f>
        <v>0</v>
      </c>
      <c r="Z214" s="169">
        <f>IFERROR(IF(VLOOKUP($A214,SC6_OESTE!$R:$X,7,FALSE)&gt;0,K214*VLOOKUP($A214,BASE_DADOS!$A:$O,12,0),0),0)</f>
        <v>0</v>
      </c>
      <c r="AA214" s="169">
        <f>IFERROR(IF(VLOOKUP($A214,SC6_OESTE!$R:$X,7,FALSE)&gt;0,L214*VLOOKUP($A214,BASE_DADOS!$A:$O,12,0),0),0)</f>
        <v>0</v>
      </c>
      <c r="AB214" s="169">
        <f>IFERROR(IF(VLOOKUP($A214,SC6_OESTE!$R:$X,7,FALSE)&gt;0,M214*VLOOKUP($A214,BASE_DADOS!$A:$O,12,0),0),0)</f>
        <v>0</v>
      </c>
      <c r="AC214" s="169">
        <f>IFERROR(IF(VLOOKUP($A214,SC6_OESTE!$R:$X,7,FALSE)&gt;0,N214*VLOOKUP($A214,BASE_DADOS!$A:$O,12,0),0),0)</f>
        <v>0</v>
      </c>
      <c r="AD214" s="169">
        <f>IFERROR(IF(VLOOKUP($A214,SC6_OESTE!$R:$X,7,FALSE)&gt;0,O214*VLOOKUP($A214,BASE_DADOS!$A:$O,12,0),0),0)</f>
        <v>0</v>
      </c>
      <c r="AE214" s="169">
        <f>IFERROR(IF(VLOOKUP($A214,SC6_OESTE!$R:$X,7,FALSE)&gt;0,P214*VLOOKUP($A214,BASE_DADOS!$A:$O,12,0),0),0)</f>
        <v>0</v>
      </c>
      <c r="AF214" s="169">
        <f>IFERROR(IF(VLOOKUP($A214,SC6_OESTE!$R:$X,7,FALSE)&gt;0,Q214*VLOOKUP($A214,BASE_DADOS!$A:$O,12,0),0),0)</f>
        <v>0</v>
      </c>
    </row>
    <row r="215" spans="1:32" ht="15.75" customHeight="1">
      <c r="A215" s="165" t="str">
        <f t="shared" si="5"/>
        <v>SC6_OESTEJORNAL DA RECORD</v>
      </c>
      <c r="B215" s="3" t="s">
        <v>119</v>
      </c>
      <c r="C215" s="121" t="s">
        <v>64</v>
      </c>
      <c r="D215" s="117">
        <v>0.51800000000000002</v>
      </c>
      <c r="E215" s="117">
        <v>0.48199999999999998</v>
      </c>
      <c r="F215" s="117">
        <v>0.152</v>
      </c>
      <c r="G215" s="117">
        <v>0.14699999999999999</v>
      </c>
      <c r="H215" s="117">
        <v>0.16300000000000001</v>
      </c>
      <c r="I215" s="117">
        <v>0.22800000000000001</v>
      </c>
      <c r="J215" s="117">
        <v>0.189</v>
      </c>
      <c r="K215" s="117">
        <v>0.122</v>
      </c>
      <c r="L215" s="117">
        <v>0.32200000000000001</v>
      </c>
      <c r="M215" s="117">
        <v>0.378</v>
      </c>
      <c r="N215" s="117">
        <v>0.3</v>
      </c>
      <c r="O215" s="117">
        <v>0.39800000000000002</v>
      </c>
      <c r="P215" s="117">
        <v>0.253</v>
      </c>
      <c r="Q215" s="117">
        <v>0.34899999999999998</v>
      </c>
      <c r="S215" s="169">
        <f>IFERROR(IF(VLOOKUP($A215,SC6_OESTE!$R:$X,7,FALSE)&gt;0,D215*VLOOKUP($A215,BASE_DADOS!$A:$O,12,0),0),0)</f>
        <v>0</v>
      </c>
      <c r="T215" s="169">
        <f>IFERROR(IF(VLOOKUP($A215,SC6_OESTE!$R:$X,7,FALSE)&gt;0,E215*VLOOKUP($A215,BASE_DADOS!$A:$O,12,0),0),0)</f>
        <v>0</v>
      </c>
      <c r="U215" s="169">
        <f>IFERROR(IF(VLOOKUP($A215,SC6_OESTE!$R:$X,7,FALSE)&gt;0,F215*VLOOKUP($A215,BASE_DADOS!$A:$O,12,0),0),0)</f>
        <v>0</v>
      </c>
      <c r="V215" s="169">
        <f>IFERROR(IF(VLOOKUP($A215,SC6_OESTE!$R:$X,7,FALSE)&gt;0,G215*VLOOKUP($A215,BASE_DADOS!$A:$O,12,0),0),0)</f>
        <v>0</v>
      </c>
      <c r="W215" s="169">
        <f>IFERROR(IF(VLOOKUP($A215,SC6_OESTE!$R:$X,7,FALSE)&gt;0,H215*VLOOKUP($A215,BASE_DADOS!$A:$O,12,0),0),0)</f>
        <v>0</v>
      </c>
      <c r="X215" s="169">
        <f>IFERROR(IF(VLOOKUP($A215,SC6_OESTE!$R:$X,7,FALSE)&gt;0,I215*VLOOKUP($A215,BASE_DADOS!$A:$O,12,0),0),0)</f>
        <v>0</v>
      </c>
      <c r="Y215" s="169">
        <f>IFERROR(IF(VLOOKUP($A215,SC6_OESTE!$R:$X,7,FALSE)&gt;0,J215*VLOOKUP($A215,BASE_DADOS!$A:$O,12,0),0),0)</f>
        <v>0</v>
      </c>
      <c r="Z215" s="169">
        <f>IFERROR(IF(VLOOKUP($A215,SC6_OESTE!$R:$X,7,FALSE)&gt;0,K215*VLOOKUP($A215,BASE_DADOS!$A:$O,12,0),0),0)</f>
        <v>0</v>
      </c>
      <c r="AA215" s="169">
        <f>IFERROR(IF(VLOOKUP($A215,SC6_OESTE!$R:$X,7,FALSE)&gt;0,L215*VLOOKUP($A215,BASE_DADOS!$A:$O,12,0),0),0)</f>
        <v>0</v>
      </c>
      <c r="AB215" s="169">
        <f>IFERROR(IF(VLOOKUP($A215,SC6_OESTE!$R:$X,7,FALSE)&gt;0,M215*VLOOKUP($A215,BASE_DADOS!$A:$O,12,0),0),0)</f>
        <v>0</v>
      </c>
      <c r="AC215" s="169">
        <f>IFERROR(IF(VLOOKUP($A215,SC6_OESTE!$R:$X,7,FALSE)&gt;0,N215*VLOOKUP($A215,BASE_DADOS!$A:$O,12,0),0),0)</f>
        <v>0</v>
      </c>
      <c r="AD215" s="169">
        <f>IFERROR(IF(VLOOKUP($A215,SC6_OESTE!$R:$X,7,FALSE)&gt;0,O215*VLOOKUP($A215,BASE_DADOS!$A:$O,12,0),0),0)</f>
        <v>0</v>
      </c>
      <c r="AE215" s="169">
        <f>IFERROR(IF(VLOOKUP($A215,SC6_OESTE!$R:$X,7,FALSE)&gt;0,P215*VLOOKUP($A215,BASE_DADOS!$A:$O,12,0),0),0)</f>
        <v>0</v>
      </c>
      <c r="AF215" s="169">
        <f>IFERROR(IF(VLOOKUP($A215,SC6_OESTE!$R:$X,7,FALSE)&gt;0,Q215*VLOOKUP($A215,BASE_DADOS!$A:$O,12,0),0),0)</f>
        <v>0</v>
      </c>
    </row>
    <row r="216" spans="1:32" ht="15.75" customHeight="1">
      <c r="A216" s="165" t="str">
        <f t="shared" si="5"/>
        <v>SC6_OESTENOVELA 3</v>
      </c>
      <c r="B216" s="3" t="s">
        <v>119</v>
      </c>
      <c r="C216" s="121" t="s">
        <v>66</v>
      </c>
      <c r="D216" s="117">
        <v>0.56999999999999995</v>
      </c>
      <c r="E216" s="117">
        <v>0.43</v>
      </c>
      <c r="F216" s="117">
        <v>7.0999999999999994E-2</v>
      </c>
      <c r="G216" s="117">
        <v>5.5E-2</v>
      </c>
      <c r="H216" s="117">
        <v>0.32400000000000001</v>
      </c>
      <c r="I216" s="117">
        <v>5.8999999999999997E-2</v>
      </c>
      <c r="J216" s="117">
        <v>0.20799999999999999</v>
      </c>
      <c r="K216" s="117">
        <v>0.28299999999999997</v>
      </c>
      <c r="L216" s="117">
        <v>0.28699999999999998</v>
      </c>
      <c r="M216" s="117">
        <v>0.58499999999999996</v>
      </c>
      <c r="N216" s="117">
        <v>0.128</v>
      </c>
      <c r="O216" s="117">
        <v>0.32400000000000001</v>
      </c>
      <c r="P216" s="117">
        <v>0.34699999999999998</v>
      </c>
      <c r="Q216" s="117">
        <v>0.32900000000000001</v>
      </c>
      <c r="S216" s="169">
        <f>IFERROR(IF(VLOOKUP($A216,SC6_OESTE!$R:$X,7,FALSE)&gt;0,D216*VLOOKUP($A216,BASE_DADOS!$A:$O,12,0),0),0)</f>
        <v>0</v>
      </c>
      <c r="T216" s="169">
        <f>IFERROR(IF(VLOOKUP($A216,SC6_OESTE!$R:$X,7,FALSE)&gt;0,E216*VLOOKUP($A216,BASE_DADOS!$A:$O,12,0),0),0)</f>
        <v>0</v>
      </c>
      <c r="U216" s="169">
        <f>IFERROR(IF(VLOOKUP($A216,SC6_OESTE!$R:$X,7,FALSE)&gt;0,F216*VLOOKUP($A216,BASE_DADOS!$A:$O,12,0),0),0)</f>
        <v>0</v>
      </c>
      <c r="V216" s="169">
        <f>IFERROR(IF(VLOOKUP($A216,SC6_OESTE!$R:$X,7,FALSE)&gt;0,G216*VLOOKUP($A216,BASE_DADOS!$A:$O,12,0),0),0)</f>
        <v>0</v>
      </c>
      <c r="W216" s="169">
        <f>IFERROR(IF(VLOOKUP($A216,SC6_OESTE!$R:$X,7,FALSE)&gt;0,H216*VLOOKUP($A216,BASE_DADOS!$A:$O,12,0),0),0)</f>
        <v>0</v>
      </c>
      <c r="X216" s="169">
        <f>IFERROR(IF(VLOOKUP($A216,SC6_OESTE!$R:$X,7,FALSE)&gt;0,I216*VLOOKUP($A216,BASE_DADOS!$A:$O,12,0),0),0)</f>
        <v>0</v>
      </c>
      <c r="Y216" s="169">
        <f>IFERROR(IF(VLOOKUP($A216,SC6_OESTE!$R:$X,7,FALSE)&gt;0,J216*VLOOKUP($A216,BASE_DADOS!$A:$O,12,0),0),0)</f>
        <v>0</v>
      </c>
      <c r="Z216" s="169">
        <f>IFERROR(IF(VLOOKUP($A216,SC6_OESTE!$R:$X,7,FALSE)&gt;0,K216*VLOOKUP($A216,BASE_DADOS!$A:$O,12,0),0),0)</f>
        <v>0</v>
      </c>
      <c r="AA216" s="169">
        <f>IFERROR(IF(VLOOKUP($A216,SC6_OESTE!$R:$X,7,FALSE)&gt;0,L216*VLOOKUP($A216,BASE_DADOS!$A:$O,12,0),0),0)</f>
        <v>0</v>
      </c>
      <c r="AB216" s="169">
        <f>IFERROR(IF(VLOOKUP($A216,SC6_OESTE!$R:$X,7,FALSE)&gt;0,M216*VLOOKUP($A216,BASE_DADOS!$A:$O,12,0),0),0)</f>
        <v>0</v>
      </c>
      <c r="AC216" s="169">
        <f>IFERROR(IF(VLOOKUP($A216,SC6_OESTE!$R:$X,7,FALSE)&gt;0,N216*VLOOKUP($A216,BASE_DADOS!$A:$O,12,0),0),0)</f>
        <v>0</v>
      </c>
      <c r="AD216" s="169">
        <f>IFERROR(IF(VLOOKUP($A216,SC6_OESTE!$R:$X,7,FALSE)&gt;0,O216*VLOOKUP($A216,BASE_DADOS!$A:$O,12,0),0),0)</f>
        <v>0</v>
      </c>
      <c r="AE216" s="169">
        <f>IFERROR(IF(VLOOKUP($A216,SC6_OESTE!$R:$X,7,FALSE)&gt;0,P216*VLOOKUP($A216,BASE_DADOS!$A:$O,12,0),0),0)</f>
        <v>0</v>
      </c>
      <c r="AF216" s="169">
        <f>IFERROR(IF(VLOOKUP($A216,SC6_OESTE!$R:$X,7,FALSE)&gt;0,Q216*VLOOKUP($A216,BASE_DADOS!$A:$O,12,0),0),0)</f>
        <v>0</v>
      </c>
    </row>
    <row r="217" spans="1:32" ht="15.75" customHeight="1">
      <c r="A217" s="165" t="str">
        <f t="shared" si="5"/>
        <v>SC6_OESTENOVELA 22HS</v>
      </c>
      <c r="B217" s="3" t="s">
        <v>119</v>
      </c>
      <c r="C217" s="121" t="s">
        <v>68</v>
      </c>
      <c r="D217" s="117">
        <v>0.56999999999999995</v>
      </c>
      <c r="E217" s="117">
        <v>0.43</v>
      </c>
      <c r="F217" s="117">
        <v>7.0999999999999994E-2</v>
      </c>
      <c r="G217" s="117">
        <v>5.5E-2</v>
      </c>
      <c r="H217" s="117">
        <v>0.32400000000000001</v>
      </c>
      <c r="I217" s="117">
        <v>5.8999999999999997E-2</v>
      </c>
      <c r="J217" s="117">
        <v>0.20799999999999999</v>
      </c>
      <c r="K217" s="117">
        <v>0.28299999999999997</v>
      </c>
      <c r="L217" s="117">
        <v>0.29299999999999998</v>
      </c>
      <c r="M217" s="117">
        <v>0.6</v>
      </c>
      <c r="N217" s="117">
        <v>0.107</v>
      </c>
      <c r="O217" s="117">
        <v>0.32400000000000001</v>
      </c>
      <c r="P217" s="117">
        <v>0.34699999999999998</v>
      </c>
      <c r="Q217" s="117">
        <v>0.32900000000000001</v>
      </c>
      <c r="S217" s="169">
        <f>IFERROR(IF(VLOOKUP($A217,SC6_OESTE!$R:$X,7,FALSE)&gt;0,D217*VLOOKUP($A217,BASE_DADOS!$A:$O,12,0),0),0)</f>
        <v>0</v>
      </c>
      <c r="T217" s="169">
        <f>IFERROR(IF(VLOOKUP($A217,SC6_OESTE!$R:$X,7,FALSE)&gt;0,E217*VLOOKUP($A217,BASE_DADOS!$A:$O,12,0),0),0)</f>
        <v>0</v>
      </c>
      <c r="U217" s="169">
        <f>IFERROR(IF(VLOOKUP($A217,SC6_OESTE!$R:$X,7,FALSE)&gt;0,F217*VLOOKUP($A217,BASE_DADOS!$A:$O,12,0),0),0)</f>
        <v>0</v>
      </c>
      <c r="V217" s="169">
        <f>IFERROR(IF(VLOOKUP($A217,SC6_OESTE!$R:$X,7,FALSE)&gt;0,G217*VLOOKUP($A217,BASE_DADOS!$A:$O,12,0),0),0)</f>
        <v>0</v>
      </c>
      <c r="W217" s="169">
        <f>IFERROR(IF(VLOOKUP($A217,SC6_OESTE!$R:$X,7,FALSE)&gt;0,H217*VLOOKUP($A217,BASE_DADOS!$A:$O,12,0),0),0)</f>
        <v>0</v>
      </c>
      <c r="X217" s="169">
        <f>IFERROR(IF(VLOOKUP($A217,SC6_OESTE!$R:$X,7,FALSE)&gt;0,I217*VLOOKUP($A217,BASE_DADOS!$A:$O,12,0),0),0)</f>
        <v>0</v>
      </c>
      <c r="Y217" s="169">
        <f>IFERROR(IF(VLOOKUP($A217,SC6_OESTE!$R:$X,7,FALSE)&gt;0,J217*VLOOKUP($A217,BASE_DADOS!$A:$O,12,0),0),0)</f>
        <v>0</v>
      </c>
      <c r="Z217" s="169">
        <f>IFERROR(IF(VLOOKUP($A217,SC6_OESTE!$R:$X,7,FALSE)&gt;0,K217*VLOOKUP($A217,BASE_DADOS!$A:$O,12,0),0),0)</f>
        <v>0</v>
      </c>
      <c r="AA217" s="169">
        <f>IFERROR(IF(VLOOKUP($A217,SC6_OESTE!$R:$X,7,FALSE)&gt;0,L217*VLOOKUP($A217,BASE_DADOS!$A:$O,12,0),0),0)</f>
        <v>0</v>
      </c>
      <c r="AB217" s="169">
        <f>IFERROR(IF(VLOOKUP($A217,SC6_OESTE!$R:$X,7,FALSE)&gt;0,M217*VLOOKUP($A217,BASE_DADOS!$A:$O,12,0),0),0)</f>
        <v>0</v>
      </c>
      <c r="AC217" s="169">
        <f>IFERROR(IF(VLOOKUP($A217,SC6_OESTE!$R:$X,7,FALSE)&gt;0,N217*VLOOKUP($A217,BASE_DADOS!$A:$O,12,0),0),0)</f>
        <v>0</v>
      </c>
      <c r="AD217" s="169">
        <f>IFERROR(IF(VLOOKUP($A217,SC6_OESTE!$R:$X,7,FALSE)&gt;0,O217*VLOOKUP($A217,BASE_DADOS!$A:$O,12,0),0),0)</f>
        <v>0</v>
      </c>
      <c r="AE217" s="169">
        <f>IFERROR(IF(VLOOKUP($A217,SC6_OESTE!$R:$X,7,FALSE)&gt;0,P217*VLOOKUP($A217,BASE_DADOS!$A:$O,12,0),0),0)</f>
        <v>0</v>
      </c>
      <c r="AF217" s="169">
        <f>IFERROR(IF(VLOOKUP($A217,SC6_OESTE!$R:$X,7,FALSE)&gt;0,Q217*VLOOKUP($A217,BASE_DADOS!$A:$O,12,0),0),0)</f>
        <v>0</v>
      </c>
    </row>
    <row r="218" spans="1:32" ht="15.75" customHeight="1">
      <c r="A218" s="165" t="str">
        <f t="shared" si="5"/>
        <v>SC6_OESTEREALITY SHOW 1</v>
      </c>
      <c r="B218" s="3" t="s">
        <v>119</v>
      </c>
      <c r="C218" s="121" t="s">
        <v>70</v>
      </c>
      <c r="D218" s="117">
        <v>0.54800000000000004</v>
      </c>
      <c r="E218" s="117">
        <v>0.45200000000000001</v>
      </c>
      <c r="F218" s="117">
        <v>9.1999999999999998E-2</v>
      </c>
      <c r="G218" s="117">
        <v>0.14299999999999999</v>
      </c>
      <c r="H218" s="117">
        <v>0.248</v>
      </c>
      <c r="I218" s="117">
        <v>0.156</v>
      </c>
      <c r="J218" s="117">
        <v>0.19</v>
      </c>
      <c r="K218" s="117">
        <v>0.17100000000000001</v>
      </c>
      <c r="L218" s="117">
        <v>0.27700000000000002</v>
      </c>
      <c r="M218" s="117">
        <v>0.53100000000000003</v>
      </c>
      <c r="N218" s="117">
        <v>0.192</v>
      </c>
      <c r="O218" s="117">
        <v>0.33200000000000002</v>
      </c>
      <c r="P218" s="117">
        <v>0.34599999999999997</v>
      </c>
      <c r="Q218" s="117">
        <v>0.32200000000000001</v>
      </c>
      <c r="S218" s="169">
        <f>IFERROR(IF(VLOOKUP($A218,SC6_OESTE!$R:$X,7,FALSE)&gt;0,D218*VLOOKUP($A218,BASE_DADOS!$A:$O,12,0),0),0)</f>
        <v>0</v>
      </c>
      <c r="T218" s="169">
        <f>IFERROR(IF(VLOOKUP($A218,SC6_OESTE!$R:$X,7,FALSE)&gt;0,E218*VLOOKUP($A218,BASE_DADOS!$A:$O,12,0),0),0)</f>
        <v>0</v>
      </c>
      <c r="U218" s="169">
        <f>IFERROR(IF(VLOOKUP($A218,SC6_OESTE!$R:$X,7,FALSE)&gt;0,F218*VLOOKUP($A218,BASE_DADOS!$A:$O,12,0),0),0)</f>
        <v>0</v>
      </c>
      <c r="V218" s="169">
        <f>IFERROR(IF(VLOOKUP($A218,SC6_OESTE!$R:$X,7,FALSE)&gt;0,G218*VLOOKUP($A218,BASE_DADOS!$A:$O,12,0),0),0)</f>
        <v>0</v>
      </c>
      <c r="W218" s="169">
        <f>IFERROR(IF(VLOOKUP($A218,SC6_OESTE!$R:$X,7,FALSE)&gt;0,H218*VLOOKUP($A218,BASE_DADOS!$A:$O,12,0),0),0)</f>
        <v>0</v>
      </c>
      <c r="X218" s="169">
        <f>IFERROR(IF(VLOOKUP($A218,SC6_OESTE!$R:$X,7,FALSE)&gt;0,I218*VLOOKUP($A218,BASE_DADOS!$A:$O,12,0),0),0)</f>
        <v>0</v>
      </c>
      <c r="Y218" s="169">
        <f>IFERROR(IF(VLOOKUP($A218,SC6_OESTE!$R:$X,7,FALSE)&gt;0,J218*VLOOKUP($A218,BASE_DADOS!$A:$O,12,0),0),0)</f>
        <v>0</v>
      </c>
      <c r="Z218" s="169">
        <f>IFERROR(IF(VLOOKUP($A218,SC6_OESTE!$R:$X,7,FALSE)&gt;0,K218*VLOOKUP($A218,BASE_DADOS!$A:$O,12,0),0),0)</f>
        <v>0</v>
      </c>
      <c r="AA218" s="169">
        <f>IFERROR(IF(VLOOKUP($A218,SC6_OESTE!$R:$X,7,FALSE)&gt;0,L218*VLOOKUP($A218,BASE_DADOS!$A:$O,12,0),0),0)</f>
        <v>0</v>
      </c>
      <c r="AB218" s="169">
        <f>IFERROR(IF(VLOOKUP($A218,SC6_OESTE!$R:$X,7,FALSE)&gt;0,M218*VLOOKUP($A218,BASE_DADOS!$A:$O,12,0),0),0)</f>
        <v>0</v>
      </c>
      <c r="AC218" s="169">
        <f>IFERROR(IF(VLOOKUP($A218,SC6_OESTE!$R:$X,7,FALSE)&gt;0,N218*VLOOKUP($A218,BASE_DADOS!$A:$O,12,0),0),0)</f>
        <v>0</v>
      </c>
      <c r="AD218" s="169">
        <f>IFERROR(IF(VLOOKUP($A218,SC6_OESTE!$R:$X,7,FALSE)&gt;0,O218*VLOOKUP($A218,BASE_DADOS!$A:$O,12,0),0),0)</f>
        <v>0</v>
      </c>
      <c r="AE218" s="169">
        <f>IFERROR(IF(VLOOKUP($A218,SC6_OESTE!$R:$X,7,FALSE)&gt;0,P218*VLOOKUP($A218,BASE_DADOS!$A:$O,12,0),0),0)</f>
        <v>0</v>
      </c>
      <c r="AF218" s="169">
        <f>IFERROR(IF(VLOOKUP($A218,SC6_OESTE!$R:$X,7,FALSE)&gt;0,Q218*VLOOKUP($A218,BASE_DADOS!$A:$O,12,0),0),0)</f>
        <v>0</v>
      </c>
    </row>
    <row r="219" spans="1:32" ht="15.75" customHeight="1">
      <c r="A219" s="165" t="str">
        <f t="shared" si="5"/>
        <v>SC6_OESTEREALITY SHOW 2</v>
      </c>
      <c r="B219" s="3" t="s">
        <v>119</v>
      </c>
      <c r="C219" s="121" t="s">
        <v>144</v>
      </c>
      <c r="D219" s="117">
        <v>0.54800000000000004</v>
      </c>
      <c r="E219" s="117">
        <v>0.45200000000000001</v>
      </c>
      <c r="F219" s="117">
        <v>9.1999999999999998E-2</v>
      </c>
      <c r="G219" s="117">
        <v>0.14299999999999999</v>
      </c>
      <c r="H219" s="117">
        <v>0.248</v>
      </c>
      <c r="I219" s="117">
        <v>0.156</v>
      </c>
      <c r="J219" s="117">
        <v>0.19</v>
      </c>
      <c r="K219" s="117">
        <v>0.17100000000000001</v>
      </c>
      <c r="L219" s="117">
        <v>0.27700000000000002</v>
      </c>
      <c r="M219" s="117">
        <v>0.53100000000000003</v>
      </c>
      <c r="N219" s="117">
        <v>0.192</v>
      </c>
      <c r="O219" s="117">
        <v>0.33200000000000002</v>
      </c>
      <c r="P219" s="117">
        <v>0.34599999999999997</v>
      </c>
      <c r="Q219" s="117">
        <v>0.32200000000000001</v>
      </c>
      <c r="R219" s="3"/>
      <c r="S219" s="169">
        <f>IFERROR(IF(VLOOKUP($A219,SC6_OESTE!$R:$X,7,FALSE)&gt;0,D219*VLOOKUP($A219,BASE_DADOS!$A:$O,12,0),0),0)</f>
        <v>0</v>
      </c>
      <c r="T219" s="169">
        <f>IFERROR(IF(VLOOKUP($A219,SC6_OESTE!$R:$X,7,FALSE)&gt;0,E219*VLOOKUP($A219,BASE_DADOS!$A:$O,12,0),0),0)</f>
        <v>0</v>
      </c>
      <c r="U219" s="169">
        <f>IFERROR(IF(VLOOKUP($A219,SC6_OESTE!$R:$X,7,FALSE)&gt;0,F219*VLOOKUP($A219,BASE_DADOS!$A:$O,12,0),0),0)</f>
        <v>0</v>
      </c>
      <c r="V219" s="169">
        <f>IFERROR(IF(VLOOKUP($A219,SC6_OESTE!$R:$X,7,FALSE)&gt;0,G219*VLOOKUP($A219,BASE_DADOS!$A:$O,12,0),0),0)</f>
        <v>0</v>
      </c>
      <c r="W219" s="169">
        <f>IFERROR(IF(VLOOKUP($A219,SC6_OESTE!$R:$X,7,FALSE)&gt;0,H219*VLOOKUP($A219,BASE_DADOS!$A:$O,12,0),0),0)</f>
        <v>0</v>
      </c>
      <c r="X219" s="169">
        <f>IFERROR(IF(VLOOKUP($A219,SC6_OESTE!$R:$X,7,FALSE)&gt;0,I219*VLOOKUP($A219,BASE_DADOS!$A:$O,12,0),0),0)</f>
        <v>0</v>
      </c>
      <c r="Y219" s="169">
        <f>IFERROR(IF(VLOOKUP($A219,SC6_OESTE!$R:$X,7,FALSE)&gt;0,J219*VLOOKUP($A219,BASE_DADOS!$A:$O,12,0),0),0)</f>
        <v>0</v>
      </c>
      <c r="Z219" s="169">
        <f>IFERROR(IF(VLOOKUP($A219,SC6_OESTE!$R:$X,7,FALSE)&gt;0,K219*VLOOKUP($A219,BASE_DADOS!$A:$O,12,0),0),0)</f>
        <v>0</v>
      </c>
      <c r="AA219" s="169">
        <f>IFERROR(IF(VLOOKUP($A219,SC6_OESTE!$R:$X,7,FALSE)&gt;0,L219*VLOOKUP($A219,BASE_DADOS!$A:$O,12,0),0),0)</f>
        <v>0</v>
      </c>
      <c r="AB219" s="169">
        <f>IFERROR(IF(VLOOKUP($A219,SC6_OESTE!$R:$X,7,FALSE)&gt;0,M219*VLOOKUP($A219,BASE_DADOS!$A:$O,12,0),0),0)</f>
        <v>0</v>
      </c>
      <c r="AC219" s="169">
        <f>IFERROR(IF(VLOOKUP($A219,SC6_OESTE!$R:$X,7,FALSE)&gt;0,N219*VLOOKUP($A219,BASE_DADOS!$A:$O,12,0),0),0)</f>
        <v>0</v>
      </c>
      <c r="AD219" s="169">
        <f>IFERROR(IF(VLOOKUP($A219,SC6_OESTE!$R:$X,7,FALSE)&gt;0,O219*VLOOKUP($A219,BASE_DADOS!$A:$O,12,0),0),0)</f>
        <v>0</v>
      </c>
      <c r="AE219" s="169">
        <f>IFERROR(IF(VLOOKUP($A219,SC6_OESTE!$R:$X,7,FALSE)&gt;0,P219*VLOOKUP($A219,BASE_DADOS!$A:$O,12,0),0),0)</f>
        <v>0</v>
      </c>
      <c r="AF219" s="169">
        <f>IFERROR(IF(VLOOKUP($A219,SC6_OESTE!$R:$X,7,FALSE)&gt;0,Q219*VLOOKUP($A219,BASE_DADOS!$A:$O,12,0),0),0)</f>
        <v>0</v>
      </c>
    </row>
    <row r="220" spans="1:32" ht="15.75" customHeight="1">
      <c r="A220" s="165" t="str">
        <f t="shared" si="5"/>
        <v>SC6_OESTEREALITY SHOW 3</v>
      </c>
      <c r="B220" s="3" t="s">
        <v>119</v>
      </c>
      <c r="C220" s="121" t="s">
        <v>145</v>
      </c>
      <c r="D220" s="117">
        <v>0.54800000000000004</v>
      </c>
      <c r="E220" s="117">
        <v>0.45200000000000001</v>
      </c>
      <c r="F220" s="117">
        <v>9.1999999999999998E-2</v>
      </c>
      <c r="G220" s="117">
        <v>0.14299999999999999</v>
      </c>
      <c r="H220" s="117">
        <v>0.248</v>
      </c>
      <c r="I220" s="117">
        <v>0.156</v>
      </c>
      <c r="J220" s="117">
        <v>0.19</v>
      </c>
      <c r="K220" s="117">
        <v>0.17100000000000001</v>
      </c>
      <c r="L220" s="117">
        <v>0.27700000000000002</v>
      </c>
      <c r="M220" s="117">
        <v>0.53100000000000003</v>
      </c>
      <c r="N220" s="117">
        <v>0.192</v>
      </c>
      <c r="O220" s="117">
        <v>0.33200000000000002</v>
      </c>
      <c r="P220" s="117">
        <v>0.34599999999999997</v>
      </c>
      <c r="Q220" s="117">
        <v>0.32200000000000001</v>
      </c>
      <c r="R220" s="3"/>
      <c r="S220" s="169">
        <f>IFERROR(IF(VLOOKUP($A220,SC6_OESTE!$R:$X,7,FALSE)&gt;0,D220*VLOOKUP($A220,BASE_DADOS!$A:$O,12,0),0),0)</f>
        <v>0</v>
      </c>
      <c r="T220" s="169">
        <f>IFERROR(IF(VLOOKUP($A220,SC6_OESTE!$R:$X,7,FALSE)&gt;0,E220*VLOOKUP($A220,BASE_DADOS!$A:$O,12,0),0),0)</f>
        <v>0</v>
      </c>
      <c r="U220" s="169">
        <f>IFERROR(IF(VLOOKUP($A220,SC6_OESTE!$R:$X,7,FALSE)&gt;0,F220*VLOOKUP($A220,BASE_DADOS!$A:$O,12,0),0),0)</f>
        <v>0</v>
      </c>
      <c r="V220" s="169">
        <f>IFERROR(IF(VLOOKUP($A220,SC6_OESTE!$R:$X,7,FALSE)&gt;0,G220*VLOOKUP($A220,BASE_DADOS!$A:$O,12,0),0),0)</f>
        <v>0</v>
      </c>
      <c r="W220" s="169">
        <f>IFERROR(IF(VLOOKUP($A220,SC6_OESTE!$R:$X,7,FALSE)&gt;0,H220*VLOOKUP($A220,BASE_DADOS!$A:$O,12,0),0),0)</f>
        <v>0</v>
      </c>
      <c r="X220" s="169">
        <f>IFERROR(IF(VLOOKUP($A220,SC6_OESTE!$R:$X,7,FALSE)&gt;0,I220*VLOOKUP($A220,BASE_DADOS!$A:$O,12,0),0),0)</f>
        <v>0</v>
      </c>
      <c r="Y220" s="169">
        <f>IFERROR(IF(VLOOKUP($A220,SC6_OESTE!$R:$X,7,FALSE)&gt;0,J220*VLOOKUP($A220,BASE_DADOS!$A:$O,12,0),0),0)</f>
        <v>0</v>
      </c>
      <c r="Z220" s="169">
        <f>IFERROR(IF(VLOOKUP($A220,SC6_OESTE!$R:$X,7,FALSE)&gt;0,K220*VLOOKUP($A220,BASE_DADOS!$A:$O,12,0),0),0)</f>
        <v>0</v>
      </c>
      <c r="AA220" s="169">
        <f>IFERROR(IF(VLOOKUP($A220,SC6_OESTE!$R:$X,7,FALSE)&gt;0,L220*VLOOKUP($A220,BASE_DADOS!$A:$O,12,0),0),0)</f>
        <v>0</v>
      </c>
      <c r="AB220" s="169">
        <f>IFERROR(IF(VLOOKUP($A220,SC6_OESTE!$R:$X,7,FALSE)&gt;0,M220*VLOOKUP($A220,BASE_DADOS!$A:$O,12,0),0),0)</f>
        <v>0</v>
      </c>
      <c r="AC220" s="169">
        <f>IFERROR(IF(VLOOKUP($A220,SC6_OESTE!$R:$X,7,FALSE)&gt;0,N220*VLOOKUP($A220,BASE_DADOS!$A:$O,12,0),0),0)</f>
        <v>0</v>
      </c>
      <c r="AD220" s="169">
        <f>IFERROR(IF(VLOOKUP($A220,SC6_OESTE!$R:$X,7,FALSE)&gt;0,O220*VLOOKUP($A220,BASE_DADOS!$A:$O,12,0),0),0)</f>
        <v>0</v>
      </c>
      <c r="AE220" s="169">
        <f>IFERROR(IF(VLOOKUP($A220,SC6_OESTE!$R:$X,7,FALSE)&gt;0,P220*VLOOKUP($A220,BASE_DADOS!$A:$O,12,0),0),0)</f>
        <v>0</v>
      </c>
      <c r="AF220" s="169">
        <f>IFERROR(IF(VLOOKUP($A220,SC6_OESTE!$R:$X,7,FALSE)&gt;0,Q220*VLOOKUP($A220,BASE_DADOS!$A:$O,12,0),0),0)</f>
        <v>0</v>
      </c>
    </row>
    <row r="221" spans="1:32" ht="15.75" customHeight="1">
      <c r="A221" s="165" t="str">
        <f t="shared" si="5"/>
        <v>SC6_OESTESÉRIE PREMIUM</v>
      </c>
      <c r="B221" s="3" t="s">
        <v>119</v>
      </c>
      <c r="C221" s="121" t="s">
        <v>75</v>
      </c>
      <c r="D221" s="117">
        <v>0.53400000000000003</v>
      </c>
      <c r="E221" s="117">
        <v>0.46600000000000003</v>
      </c>
      <c r="F221" s="117">
        <v>0.107</v>
      </c>
      <c r="G221" s="117">
        <v>0.20100000000000001</v>
      </c>
      <c r="H221" s="117">
        <v>0.19800000000000001</v>
      </c>
      <c r="I221" s="117">
        <v>0.221</v>
      </c>
      <c r="J221" s="117">
        <v>0.17799999999999999</v>
      </c>
      <c r="K221" s="117">
        <v>9.6000000000000002E-2</v>
      </c>
      <c r="L221" s="117">
        <v>0.27</v>
      </c>
      <c r="M221" s="117">
        <v>0.495</v>
      </c>
      <c r="N221" s="117">
        <v>0.23499999999999999</v>
      </c>
      <c r="O221" s="117">
        <v>0.33800000000000002</v>
      </c>
      <c r="P221" s="117">
        <v>0.34499999999999997</v>
      </c>
      <c r="Q221" s="117">
        <v>0.317</v>
      </c>
      <c r="R221" s="3"/>
      <c r="S221" s="169">
        <f>IFERROR(IF(VLOOKUP($A221,SC6_OESTE!$R:$X,7,FALSE)&gt;0,D221*VLOOKUP($A221,BASE_DADOS!$A:$O,12,0),0),0)</f>
        <v>0</v>
      </c>
      <c r="T221" s="169">
        <f>IFERROR(IF(VLOOKUP($A221,SC6_OESTE!$R:$X,7,FALSE)&gt;0,E221*VLOOKUP($A221,BASE_DADOS!$A:$O,12,0),0),0)</f>
        <v>0</v>
      </c>
      <c r="U221" s="169">
        <f>IFERROR(IF(VLOOKUP($A221,SC6_OESTE!$R:$X,7,FALSE)&gt;0,F221*VLOOKUP($A221,BASE_DADOS!$A:$O,12,0),0),0)</f>
        <v>0</v>
      </c>
      <c r="V221" s="169">
        <f>IFERROR(IF(VLOOKUP($A221,SC6_OESTE!$R:$X,7,FALSE)&gt;0,G221*VLOOKUP($A221,BASE_DADOS!$A:$O,12,0),0),0)</f>
        <v>0</v>
      </c>
      <c r="W221" s="169">
        <f>IFERROR(IF(VLOOKUP($A221,SC6_OESTE!$R:$X,7,FALSE)&gt;0,H221*VLOOKUP($A221,BASE_DADOS!$A:$O,12,0),0),0)</f>
        <v>0</v>
      </c>
      <c r="X221" s="169">
        <f>IFERROR(IF(VLOOKUP($A221,SC6_OESTE!$R:$X,7,FALSE)&gt;0,I221*VLOOKUP($A221,BASE_DADOS!$A:$O,12,0),0),0)</f>
        <v>0</v>
      </c>
      <c r="Y221" s="169">
        <f>IFERROR(IF(VLOOKUP($A221,SC6_OESTE!$R:$X,7,FALSE)&gt;0,J221*VLOOKUP($A221,BASE_DADOS!$A:$O,12,0),0),0)</f>
        <v>0</v>
      </c>
      <c r="Z221" s="169">
        <f>IFERROR(IF(VLOOKUP($A221,SC6_OESTE!$R:$X,7,FALSE)&gt;0,K221*VLOOKUP($A221,BASE_DADOS!$A:$O,12,0),0),0)</f>
        <v>0</v>
      </c>
      <c r="AA221" s="169">
        <f>IFERROR(IF(VLOOKUP($A221,SC6_OESTE!$R:$X,7,FALSE)&gt;0,L221*VLOOKUP($A221,BASE_DADOS!$A:$O,12,0),0),0)</f>
        <v>0</v>
      </c>
      <c r="AB221" s="169">
        <f>IFERROR(IF(VLOOKUP($A221,SC6_OESTE!$R:$X,7,FALSE)&gt;0,M221*VLOOKUP($A221,BASE_DADOS!$A:$O,12,0),0),0)</f>
        <v>0</v>
      </c>
      <c r="AC221" s="169">
        <f>IFERROR(IF(VLOOKUP($A221,SC6_OESTE!$R:$X,7,FALSE)&gt;0,N221*VLOOKUP($A221,BASE_DADOS!$A:$O,12,0),0),0)</f>
        <v>0</v>
      </c>
      <c r="AD221" s="169">
        <f>IFERROR(IF(VLOOKUP($A221,SC6_OESTE!$R:$X,7,FALSE)&gt;0,O221*VLOOKUP($A221,BASE_DADOS!$A:$O,12,0),0),0)</f>
        <v>0</v>
      </c>
      <c r="AE221" s="169">
        <f>IFERROR(IF(VLOOKUP($A221,SC6_OESTE!$R:$X,7,FALSE)&gt;0,P221*VLOOKUP($A221,BASE_DADOS!$A:$O,12,0),0),0)</f>
        <v>0</v>
      </c>
      <c r="AF221" s="169">
        <f>IFERROR(IF(VLOOKUP($A221,SC6_OESTE!$R:$X,7,FALSE)&gt;0,Q221*VLOOKUP($A221,BASE_DADOS!$A:$O,12,0),0),0)</f>
        <v>0</v>
      </c>
    </row>
    <row r="222" spans="1:32" ht="15.75" customHeight="1">
      <c r="A222" s="165" t="str">
        <f t="shared" si="5"/>
        <v>SC6_OESTEBRASIL CAMINHONEIRO</v>
      </c>
      <c r="B222" s="3" t="s">
        <v>119</v>
      </c>
      <c r="C222" s="121" t="s">
        <v>77</v>
      </c>
      <c r="D222" s="117">
        <v>0.53201970443349755</v>
      </c>
      <c r="E222" s="117">
        <v>0.46798029556650245</v>
      </c>
      <c r="F222" s="117">
        <v>6.4039408866995079E-2</v>
      </c>
      <c r="G222" s="117">
        <v>0.18226600985221675</v>
      </c>
      <c r="H222" s="117">
        <v>0.17733990147783252</v>
      </c>
      <c r="I222" s="117">
        <v>0.22167487684729065</v>
      </c>
      <c r="J222" s="117">
        <v>0.16748768472906403</v>
      </c>
      <c r="K222" s="117">
        <v>0.18719211822660098</v>
      </c>
      <c r="L222" s="117">
        <v>0.22167487684729065</v>
      </c>
      <c r="M222" s="117">
        <v>0.37438423645320196</v>
      </c>
      <c r="N222" s="117">
        <v>0.4039408866995074</v>
      </c>
      <c r="O222" s="117">
        <v>0.24503311258278146</v>
      </c>
      <c r="P222" s="117">
        <v>0.31788079470198677</v>
      </c>
      <c r="Q222" s="117">
        <v>0.4370860927152318</v>
      </c>
      <c r="R222" s="3"/>
      <c r="S222" s="169">
        <f>IFERROR(IF(VLOOKUP($A222,SC6_OESTE!$R:$X,7,FALSE)&gt;0,D222*VLOOKUP($A222,BASE_DADOS!$A:$O,12,0),0),0)</f>
        <v>0</v>
      </c>
      <c r="T222" s="169">
        <f>IFERROR(IF(VLOOKUP($A222,SC6_OESTE!$R:$X,7,FALSE)&gt;0,E222*VLOOKUP($A222,BASE_DADOS!$A:$O,12,0),0),0)</f>
        <v>0</v>
      </c>
      <c r="U222" s="169">
        <f>IFERROR(IF(VLOOKUP($A222,SC6_OESTE!$R:$X,7,FALSE)&gt;0,F222*VLOOKUP($A222,BASE_DADOS!$A:$O,12,0),0),0)</f>
        <v>0</v>
      </c>
      <c r="V222" s="169">
        <f>IFERROR(IF(VLOOKUP($A222,SC6_OESTE!$R:$X,7,FALSE)&gt;0,G222*VLOOKUP($A222,BASE_DADOS!$A:$O,12,0),0),0)</f>
        <v>0</v>
      </c>
      <c r="W222" s="169">
        <f>IFERROR(IF(VLOOKUP($A222,SC6_OESTE!$R:$X,7,FALSE)&gt;0,H222*VLOOKUP($A222,BASE_DADOS!$A:$O,12,0),0),0)</f>
        <v>0</v>
      </c>
      <c r="X222" s="169">
        <f>IFERROR(IF(VLOOKUP($A222,SC6_OESTE!$R:$X,7,FALSE)&gt;0,I222*VLOOKUP($A222,BASE_DADOS!$A:$O,12,0),0),0)</f>
        <v>0</v>
      </c>
      <c r="Y222" s="169">
        <f>IFERROR(IF(VLOOKUP($A222,SC6_OESTE!$R:$X,7,FALSE)&gt;0,J222*VLOOKUP($A222,BASE_DADOS!$A:$O,12,0),0),0)</f>
        <v>0</v>
      </c>
      <c r="Z222" s="169">
        <f>IFERROR(IF(VLOOKUP($A222,SC6_OESTE!$R:$X,7,FALSE)&gt;0,K222*VLOOKUP($A222,BASE_DADOS!$A:$O,12,0),0),0)</f>
        <v>0</v>
      </c>
      <c r="AA222" s="169">
        <f>IFERROR(IF(VLOOKUP($A222,SC6_OESTE!$R:$X,7,FALSE)&gt;0,L222*VLOOKUP($A222,BASE_DADOS!$A:$O,12,0),0),0)</f>
        <v>0</v>
      </c>
      <c r="AB222" s="169">
        <f>IFERROR(IF(VLOOKUP($A222,SC6_OESTE!$R:$X,7,FALSE)&gt;0,M222*VLOOKUP($A222,BASE_DADOS!$A:$O,12,0),0),0)</f>
        <v>0</v>
      </c>
      <c r="AC222" s="169">
        <f>IFERROR(IF(VLOOKUP($A222,SC6_OESTE!$R:$X,7,FALSE)&gt;0,N222*VLOOKUP($A222,BASE_DADOS!$A:$O,12,0),0),0)</f>
        <v>0</v>
      </c>
      <c r="AD222" s="169">
        <f>IFERROR(IF(VLOOKUP($A222,SC6_OESTE!$R:$X,7,FALSE)&gt;0,O222*VLOOKUP($A222,BASE_DADOS!$A:$O,12,0),0),0)</f>
        <v>0</v>
      </c>
      <c r="AE222" s="169">
        <f>IFERROR(IF(VLOOKUP($A222,SC6_OESTE!$R:$X,7,FALSE)&gt;0,P222*VLOOKUP($A222,BASE_DADOS!$A:$O,12,0),0),0)</f>
        <v>0</v>
      </c>
      <c r="AF222" s="169">
        <f>IFERROR(IF(VLOOKUP($A222,SC6_OESTE!$R:$X,7,FALSE)&gt;0,Q222*VLOOKUP($A222,BASE_DADOS!$A:$O,12,0),0),0)</f>
        <v>0</v>
      </c>
    </row>
    <row r="223" spans="1:32" ht="15.75" customHeight="1">
      <c r="A223" s="165" t="str">
        <f t="shared" si="5"/>
        <v>SC6_OESTEFALA BRASIL - EDIÇÃO DE SÁBADO</v>
      </c>
      <c r="B223" s="3" t="s">
        <v>119</v>
      </c>
      <c r="C223" s="121" t="s">
        <v>80</v>
      </c>
      <c r="D223" s="117">
        <v>0.53201970443349755</v>
      </c>
      <c r="E223" s="117">
        <v>0.46798029556650245</v>
      </c>
      <c r="F223" s="117">
        <v>6.4039408866995079E-2</v>
      </c>
      <c r="G223" s="117">
        <v>0.18226600985221675</v>
      </c>
      <c r="H223" s="117">
        <v>0.17733990147783252</v>
      </c>
      <c r="I223" s="117">
        <v>0.22167487684729065</v>
      </c>
      <c r="J223" s="117">
        <v>0.16748768472906403</v>
      </c>
      <c r="K223" s="117">
        <v>0.18719211822660098</v>
      </c>
      <c r="L223" s="117">
        <v>0.22167487684729065</v>
      </c>
      <c r="M223" s="117">
        <v>0.37438423645320196</v>
      </c>
      <c r="N223" s="117">
        <v>0.4039408866995074</v>
      </c>
      <c r="O223" s="117">
        <v>0.24503311258278146</v>
      </c>
      <c r="P223" s="117">
        <v>0.31788079470198677</v>
      </c>
      <c r="Q223" s="117">
        <v>0.4370860927152318</v>
      </c>
      <c r="R223" s="3"/>
      <c r="S223" s="169">
        <f>IFERROR(IF(VLOOKUP($A223,SC6_OESTE!$R:$X,7,FALSE)&gt;0,D223*VLOOKUP($A223,BASE_DADOS!$A:$O,12,0),0),0)</f>
        <v>0</v>
      </c>
      <c r="T223" s="169">
        <f>IFERROR(IF(VLOOKUP($A223,SC6_OESTE!$R:$X,7,FALSE)&gt;0,E223*VLOOKUP($A223,BASE_DADOS!$A:$O,12,0),0),0)</f>
        <v>0</v>
      </c>
      <c r="U223" s="169">
        <f>IFERROR(IF(VLOOKUP($A223,SC6_OESTE!$R:$X,7,FALSE)&gt;0,F223*VLOOKUP($A223,BASE_DADOS!$A:$O,12,0),0),0)</f>
        <v>0</v>
      </c>
      <c r="V223" s="169">
        <f>IFERROR(IF(VLOOKUP($A223,SC6_OESTE!$R:$X,7,FALSE)&gt;0,G223*VLOOKUP($A223,BASE_DADOS!$A:$O,12,0),0),0)</f>
        <v>0</v>
      </c>
      <c r="W223" s="169">
        <f>IFERROR(IF(VLOOKUP($A223,SC6_OESTE!$R:$X,7,FALSE)&gt;0,H223*VLOOKUP($A223,BASE_DADOS!$A:$O,12,0),0),0)</f>
        <v>0</v>
      </c>
      <c r="X223" s="169">
        <f>IFERROR(IF(VLOOKUP($A223,SC6_OESTE!$R:$X,7,FALSE)&gt;0,I223*VLOOKUP($A223,BASE_DADOS!$A:$O,12,0),0),0)</f>
        <v>0</v>
      </c>
      <c r="Y223" s="169">
        <f>IFERROR(IF(VLOOKUP($A223,SC6_OESTE!$R:$X,7,FALSE)&gt;0,J223*VLOOKUP($A223,BASE_DADOS!$A:$O,12,0),0),0)</f>
        <v>0</v>
      </c>
      <c r="Z223" s="169">
        <f>IFERROR(IF(VLOOKUP($A223,SC6_OESTE!$R:$X,7,FALSE)&gt;0,K223*VLOOKUP($A223,BASE_DADOS!$A:$O,12,0),0),0)</f>
        <v>0</v>
      </c>
      <c r="AA223" s="169">
        <f>IFERROR(IF(VLOOKUP($A223,SC6_OESTE!$R:$X,7,FALSE)&gt;0,L223*VLOOKUP($A223,BASE_DADOS!$A:$O,12,0),0),0)</f>
        <v>0</v>
      </c>
      <c r="AB223" s="169">
        <f>IFERROR(IF(VLOOKUP($A223,SC6_OESTE!$R:$X,7,FALSE)&gt;0,M223*VLOOKUP($A223,BASE_DADOS!$A:$O,12,0),0),0)</f>
        <v>0</v>
      </c>
      <c r="AC223" s="169">
        <f>IFERROR(IF(VLOOKUP($A223,SC6_OESTE!$R:$X,7,FALSE)&gt;0,N223*VLOOKUP($A223,BASE_DADOS!$A:$O,12,0),0),0)</f>
        <v>0</v>
      </c>
      <c r="AD223" s="169">
        <f>IFERROR(IF(VLOOKUP($A223,SC6_OESTE!$R:$X,7,FALSE)&gt;0,O223*VLOOKUP($A223,BASE_DADOS!$A:$O,12,0),0),0)</f>
        <v>0</v>
      </c>
      <c r="AE223" s="169">
        <f>IFERROR(IF(VLOOKUP($A223,SC6_OESTE!$R:$X,7,FALSE)&gt;0,P223*VLOOKUP($A223,BASE_DADOS!$A:$O,12,0),0),0)</f>
        <v>0</v>
      </c>
      <c r="AF223" s="169">
        <f>IFERROR(IF(VLOOKUP($A223,SC6_OESTE!$R:$X,7,FALSE)&gt;0,Q223*VLOOKUP($A223,BASE_DADOS!$A:$O,12,0),0),0)</f>
        <v>0</v>
      </c>
    </row>
    <row r="224" spans="1:32" ht="15.75" customHeight="1">
      <c r="A224" s="165" t="str">
        <f t="shared" si="5"/>
        <v>SC6_OESTEBALANÇO GERAL SC - ED SÁBADO - ESTADUAL (1)</v>
      </c>
      <c r="B224" s="3" t="s">
        <v>119</v>
      </c>
      <c r="C224" s="121" t="s">
        <v>82</v>
      </c>
      <c r="D224" s="117">
        <v>0.53201970443349755</v>
      </c>
      <c r="E224" s="117">
        <v>0.46798029556650245</v>
      </c>
      <c r="F224" s="117">
        <v>6.4039408866995079E-2</v>
      </c>
      <c r="G224" s="117">
        <v>0.18226600985221675</v>
      </c>
      <c r="H224" s="117">
        <v>0.17733990147783252</v>
      </c>
      <c r="I224" s="117">
        <v>0.22167487684729065</v>
      </c>
      <c r="J224" s="117">
        <v>0.16748768472906403</v>
      </c>
      <c r="K224" s="117">
        <v>0.18719211822660098</v>
      </c>
      <c r="L224" s="117">
        <v>0.22167487684729065</v>
      </c>
      <c r="M224" s="117">
        <v>0.37438423645320196</v>
      </c>
      <c r="N224" s="117">
        <v>0.4039408866995074</v>
      </c>
      <c r="O224" s="117">
        <v>0.24503311258278146</v>
      </c>
      <c r="P224" s="117">
        <v>0.31788079470198677</v>
      </c>
      <c r="Q224" s="117">
        <v>0.4370860927152318</v>
      </c>
      <c r="R224" s="3"/>
      <c r="S224" s="169">
        <f>IFERROR(IF(VLOOKUP($A224,SC6_OESTE!$R:$X,7,FALSE)&gt;0,D224*VLOOKUP($A224,BASE_DADOS!$A:$O,12,0),0),0)</f>
        <v>0</v>
      </c>
      <c r="T224" s="169">
        <f>IFERROR(IF(VLOOKUP($A224,SC6_OESTE!$R:$X,7,FALSE)&gt;0,E224*VLOOKUP($A224,BASE_DADOS!$A:$O,12,0),0),0)</f>
        <v>0</v>
      </c>
      <c r="U224" s="169">
        <f>IFERROR(IF(VLOOKUP($A224,SC6_OESTE!$R:$X,7,FALSE)&gt;0,F224*VLOOKUP($A224,BASE_DADOS!$A:$O,12,0),0),0)</f>
        <v>0</v>
      </c>
      <c r="V224" s="169">
        <f>IFERROR(IF(VLOOKUP($A224,SC6_OESTE!$R:$X,7,FALSE)&gt;0,G224*VLOOKUP($A224,BASE_DADOS!$A:$O,12,0),0),0)</f>
        <v>0</v>
      </c>
      <c r="W224" s="169">
        <f>IFERROR(IF(VLOOKUP($A224,SC6_OESTE!$R:$X,7,FALSE)&gt;0,H224*VLOOKUP($A224,BASE_DADOS!$A:$O,12,0),0),0)</f>
        <v>0</v>
      </c>
      <c r="X224" s="169">
        <f>IFERROR(IF(VLOOKUP($A224,SC6_OESTE!$R:$X,7,FALSE)&gt;0,I224*VLOOKUP($A224,BASE_DADOS!$A:$O,12,0),0),0)</f>
        <v>0</v>
      </c>
      <c r="Y224" s="169">
        <f>IFERROR(IF(VLOOKUP($A224,SC6_OESTE!$R:$X,7,FALSE)&gt;0,J224*VLOOKUP($A224,BASE_DADOS!$A:$O,12,0),0),0)</f>
        <v>0</v>
      </c>
      <c r="Z224" s="169">
        <f>IFERROR(IF(VLOOKUP($A224,SC6_OESTE!$R:$X,7,FALSE)&gt;0,K224*VLOOKUP($A224,BASE_DADOS!$A:$O,12,0),0),0)</f>
        <v>0</v>
      </c>
      <c r="AA224" s="169">
        <f>IFERROR(IF(VLOOKUP($A224,SC6_OESTE!$R:$X,7,FALSE)&gt;0,L224*VLOOKUP($A224,BASE_DADOS!$A:$O,12,0),0),0)</f>
        <v>0</v>
      </c>
      <c r="AB224" s="169">
        <f>IFERROR(IF(VLOOKUP($A224,SC6_OESTE!$R:$X,7,FALSE)&gt;0,M224*VLOOKUP($A224,BASE_DADOS!$A:$O,12,0),0),0)</f>
        <v>0</v>
      </c>
      <c r="AC224" s="169">
        <f>IFERROR(IF(VLOOKUP($A224,SC6_OESTE!$R:$X,7,FALSE)&gt;0,N224*VLOOKUP($A224,BASE_DADOS!$A:$O,12,0),0),0)</f>
        <v>0</v>
      </c>
      <c r="AD224" s="169">
        <f>IFERROR(IF(VLOOKUP($A224,SC6_OESTE!$R:$X,7,FALSE)&gt;0,O224*VLOOKUP($A224,BASE_DADOS!$A:$O,12,0),0),0)</f>
        <v>0</v>
      </c>
      <c r="AE224" s="169">
        <f>IFERROR(IF(VLOOKUP($A224,SC6_OESTE!$R:$X,7,FALSE)&gt;0,P224*VLOOKUP($A224,BASE_DADOS!$A:$O,12,0),0),0)</f>
        <v>0</v>
      </c>
      <c r="AF224" s="169">
        <f>IFERROR(IF(VLOOKUP($A224,SC6_OESTE!$R:$X,7,FALSE)&gt;0,Q224*VLOOKUP($A224,BASE_DADOS!$A:$O,12,0),0),0)</f>
        <v>0</v>
      </c>
    </row>
    <row r="225" spans="1:32" ht="15.75" customHeight="1">
      <c r="A225" s="165" t="str">
        <f t="shared" si="5"/>
        <v>SC6_OESTECLUBE DA BOLA</v>
      </c>
      <c r="B225" s="3" t="s">
        <v>119</v>
      </c>
      <c r="C225" s="121" t="s">
        <v>84</v>
      </c>
      <c r="D225" s="117">
        <v>0.53201970443349755</v>
      </c>
      <c r="E225" s="117">
        <v>0.46798029556650245</v>
      </c>
      <c r="F225" s="117">
        <v>6.4039408866995079E-2</v>
      </c>
      <c r="G225" s="117">
        <v>0.18226600985221675</v>
      </c>
      <c r="H225" s="117">
        <v>0.17733990147783252</v>
      </c>
      <c r="I225" s="117">
        <v>0.22167487684729065</v>
      </c>
      <c r="J225" s="117">
        <v>0.16748768472906403</v>
      </c>
      <c r="K225" s="117">
        <v>0.18719211822660098</v>
      </c>
      <c r="L225" s="117">
        <v>0.22167487684729065</v>
      </c>
      <c r="M225" s="117">
        <v>0.37438423645320196</v>
      </c>
      <c r="N225" s="117">
        <v>0.4039408866995074</v>
      </c>
      <c r="O225" s="117">
        <v>0.24503311258278146</v>
      </c>
      <c r="P225" s="117">
        <v>0.31788079470198677</v>
      </c>
      <c r="Q225" s="117">
        <v>0.4370860927152318</v>
      </c>
      <c r="R225" s="3"/>
      <c r="S225" s="169">
        <f>IFERROR(IF(VLOOKUP($A225,SC6_OESTE!$R:$X,7,FALSE)&gt;0,D225*VLOOKUP($A225,BASE_DADOS!$A:$O,12,0),0),0)</f>
        <v>0</v>
      </c>
      <c r="T225" s="169">
        <f>IFERROR(IF(VLOOKUP($A225,SC6_OESTE!$R:$X,7,FALSE)&gt;0,E225*VLOOKUP($A225,BASE_DADOS!$A:$O,12,0),0),0)</f>
        <v>0</v>
      </c>
      <c r="U225" s="169">
        <f>IFERROR(IF(VLOOKUP($A225,SC6_OESTE!$R:$X,7,FALSE)&gt;0,F225*VLOOKUP($A225,BASE_DADOS!$A:$O,12,0),0),0)</f>
        <v>0</v>
      </c>
      <c r="V225" s="169">
        <f>IFERROR(IF(VLOOKUP($A225,SC6_OESTE!$R:$X,7,FALSE)&gt;0,G225*VLOOKUP($A225,BASE_DADOS!$A:$O,12,0),0),0)</f>
        <v>0</v>
      </c>
      <c r="W225" s="169">
        <f>IFERROR(IF(VLOOKUP($A225,SC6_OESTE!$R:$X,7,FALSE)&gt;0,H225*VLOOKUP($A225,BASE_DADOS!$A:$O,12,0),0),0)</f>
        <v>0</v>
      </c>
      <c r="X225" s="169">
        <f>IFERROR(IF(VLOOKUP($A225,SC6_OESTE!$R:$X,7,FALSE)&gt;0,I225*VLOOKUP($A225,BASE_DADOS!$A:$O,12,0),0),0)</f>
        <v>0</v>
      </c>
      <c r="Y225" s="169">
        <f>IFERROR(IF(VLOOKUP($A225,SC6_OESTE!$R:$X,7,FALSE)&gt;0,J225*VLOOKUP($A225,BASE_DADOS!$A:$O,12,0),0),0)</f>
        <v>0</v>
      </c>
      <c r="Z225" s="169">
        <f>IFERROR(IF(VLOOKUP($A225,SC6_OESTE!$R:$X,7,FALSE)&gt;0,K225*VLOOKUP($A225,BASE_DADOS!$A:$O,12,0),0),0)</f>
        <v>0</v>
      </c>
      <c r="AA225" s="169">
        <f>IFERROR(IF(VLOOKUP($A225,SC6_OESTE!$R:$X,7,FALSE)&gt;0,L225*VLOOKUP($A225,BASE_DADOS!$A:$O,12,0),0),0)</f>
        <v>0</v>
      </c>
      <c r="AB225" s="169">
        <f>IFERROR(IF(VLOOKUP($A225,SC6_OESTE!$R:$X,7,FALSE)&gt;0,M225*VLOOKUP($A225,BASE_DADOS!$A:$O,12,0),0),0)</f>
        <v>0</v>
      </c>
      <c r="AC225" s="169">
        <f>IFERROR(IF(VLOOKUP($A225,SC6_OESTE!$R:$X,7,FALSE)&gt;0,N225*VLOOKUP($A225,BASE_DADOS!$A:$O,12,0),0),0)</f>
        <v>0</v>
      </c>
      <c r="AD225" s="169">
        <f>IFERROR(IF(VLOOKUP($A225,SC6_OESTE!$R:$X,7,FALSE)&gt;0,O225*VLOOKUP($A225,BASE_DADOS!$A:$O,12,0),0),0)</f>
        <v>0</v>
      </c>
      <c r="AE225" s="169">
        <f>IFERROR(IF(VLOOKUP($A225,SC6_OESTE!$R:$X,7,FALSE)&gt;0,P225*VLOOKUP($A225,BASE_DADOS!$A:$O,12,0),0),0)</f>
        <v>0</v>
      </c>
      <c r="AF225" s="169">
        <f>IFERROR(IF(VLOOKUP($A225,SC6_OESTE!$R:$X,7,FALSE)&gt;0,Q225*VLOOKUP($A225,BASE_DADOS!$A:$O,12,0),0),0)</f>
        <v>0</v>
      </c>
    </row>
    <row r="226" spans="1:32" ht="15.75" customHeight="1">
      <c r="A226" s="165" t="str">
        <f t="shared" si="5"/>
        <v>SC6_OESTECINE AVENTURA</v>
      </c>
      <c r="B226" s="3" t="s">
        <v>119</v>
      </c>
      <c r="C226" s="121" t="s">
        <v>86</v>
      </c>
      <c r="D226" s="117">
        <v>0.53201970443349755</v>
      </c>
      <c r="E226" s="117">
        <v>0.46798029556650245</v>
      </c>
      <c r="F226" s="117">
        <v>6.4039408866995079E-2</v>
      </c>
      <c r="G226" s="117">
        <v>0.18226600985221675</v>
      </c>
      <c r="H226" s="117">
        <v>0.17733990147783252</v>
      </c>
      <c r="I226" s="117">
        <v>0.22167487684729065</v>
      </c>
      <c r="J226" s="117">
        <v>0.16748768472906403</v>
      </c>
      <c r="K226" s="117">
        <v>0.18719211822660098</v>
      </c>
      <c r="L226" s="117">
        <v>0.22167487684729065</v>
      </c>
      <c r="M226" s="117">
        <v>0.37438423645320196</v>
      </c>
      <c r="N226" s="117">
        <v>0.4039408866995074</v>
      </c>
      <c r="O226" s="117">
        <v>0.24503311258278146</v>
      </c>
      <c r="P226" s="117">
        <v>0.31788079470198677</v>
      </c>
      <c r="Q226" s="117">
        <v>0.4370860927152318</v>
      </c>
      <c r="R226" s="3"/>
      <c r="S226" s="169">
        <f>IFERROR(IF(VLOOKUP($A226,SC6_OESTE!$R:$X,7,FALSE)&gt;0,D226*VLOOKUP($A226,BASE_DADOS!$A:$O,12,0),0),0)</f>
        <v>0</v>
      </c>
      <c r="T226" s="169">
        <f>IFERROR(IF(VLOOKUP($A226,SC6_OESTE!$R:$X,7,FALSE)&gt;0,E226*VLOOKUP($A226,BASE_DADOS!$A:$O,12,0),0),0)</f>
        <v>0</v>
      </c>
      <c r="U226" s="169">
        <f>IFERROR(IF(VLOOKUP($A226,SC6_OESTE!$R:$X,7,FALSE)&gt;0,F226*VLOOKUP($A226,BASE_DADOS!$A:$O,12,0),0),0)</f>
        <v>0</v>
      </c>
      <c r="V226" s="169">
        <f>IFERROR(IF(VLOOKUP($A226,SC6_OESTE!$R:$X,7,FALSE)&gt;0,G226*VLOOKUP($A226,BASE_DADOS!$A:$O,12,0),0),0)</f>
        <v>0</v>
      </c>
      <c r="W226" s="169">
        <f>IFERROR(IF(VLOOKUP($A226,SC6_OESTE!$R:$X,7,FALSE)&gt;0,H226*VLOOKUP($A226,BASE_DADOS!$A:$O,12,0),0),0)</f>
        <v>0</v>
      </c>
      <c r="X226" s="169">
        <f>IFERROR(IF(VLOOKUP($A226,SC6_OESTE!$R:$X,7,FALSE)&gt;0,I226*VLOOKUP($A226,BASE_DADOS!$A:$O,12,0),0),0)</f>
        <v>0</v>
      </c>
      <c r="Y226" s="169">
        <f>IFERROR(IF(VLOOKUP($A226,SC6_OESTE!$R:$X,7,FALSE)&gt;0,J226*VLOOKUP($A226,BASE_DADOS!$A:$O,12,0),0),0)</f>
        <v>0</v>
      </c>
      <c r="Z226" s="169">
        <f>IFERROR(IF(VLOOKUP($A226,SC6_OESTE!$R:$X,7,FALSE)&gt;0,K226*VLOOKUP($A226,BASE_DADOS!$A:$O,12,0),0),0)</f>
        <v>0</v>
      </c>
      <c r="AA226" s="169">
        <f>IFERROR(IF(VLOOKUP($A226,SC6_OESTE!$R:$X,7,FALSE)&gt;0,L226*VLOOKUP($A226,BASE_DADOS!$A:$O,12,0),0),0)</f>
        <v>0</v>
      </c>
      <c r="AB226" s="169">
        <f>IFERROR(IF(VLOOKUP($A226,SC6_OESTE!$R:$X,7,FALSE)&gt;0,M226*VLOOKUP($A226,BASE_DADOS!$A:$O,12,0),0),0)</f>
        <v>0</v>
      </c>
      <c r="AC226" s="169">
        <f>IFERROR(IF(VLOOKUP($A226,SC6_OESTE!$R:$X,7,FALSE)&gt;0,N226*VLOOKUP($A226,BASE_DADOS!$A:$O,12,0),0),0)</f>
        <v>0</v>
      </c>
      <c r="AD226" s="169">
        <f>IFERROR(IF(VLOOKUP($A226,SC6_OESTE!$R:$X,7,FALSE)&gt;0,O226*VLOOKUP($A226,BASE_DADOS!$A:$O,12,0),0),0)</f>
        <v>0</v>
      </c>
      <c r="AE226" s="169">
        <f>IFERROR(IF(VLOOKUP($A226,SC6_OESTE!$R:$X,7,FALSE)&gt;0,P226*VLOOKUP($A226,BASE_DADOS!$A:$O,12,0),0),0)</f>
        <v>0</v>
      </c>
      <c r="AF226" s="169">
        <f>IFERROR(IF(VLOOKUP($A226,SC6_OESTE!$R:$X,7,FALSE)&gt;0,Q226*VLOOKUP($A226,BASE_DADOS!$A:$O,12,0),0),0)</f>
        <v>0</v>
      </c>
    </row>
    <row r="227" spans="1:32" ht="15.75" customHeight="1">
      <c r="A227" s="165" t="str">
        <f t="shared" si="5"/>
        <v>SC6_OESTECIDADE ALERTA - EDIÇÃO DE SÁBADO 1</v>
      </c>
      <c r="B227" s="3" t="s">
        <v>119</v>
      </c>
      <c r="C227" s="121" t="s">
        <v>88</v>
      </c>
      <c r="D227" s="117">
        <v>0.53201970443349755</v>
      </c>
      <c r="E227" s="117">
        <v>0.46798029556650245</v>
      </c>
      <c r="F227" s="117">
        <v>6.4039408866995079E-2</v>
      </c>
      <c r="G227" s="117">
        <v>0.18226600985221675</v>
      </c>
      <c r="H227" s="117">
        <v>0.17733990147783252</v>
      </c>
      <c r="I227" s="117">
        <v>0.22167487684729065</v>
      </c>
      <c r="J227" s="117">
        <v>0.16748768472906403</v>
      </c>
      <c r="K227" s="117">
        <v>0.18719211822660098</v>
      </c>
      <c r="L227" s="117">
        <v>0.22167487684729065</v>
      </c>
      <c r="M227" s="117">
        <v>0.37438423645320196</v>
      </c>
      <c r="N227" s="117">
        <v>0.4039408866995074</v>
      </c>
      <c r="O227" s="117">
        <v>0.24503311258278146</v>
      </c>
      <c r="P227" s="117">
        <v>0.31788079470198677</v>
      </c>
      <c r="Q227" s="117">
        <v>0.4370860927152318</v>
      </c>
      <c r="R227" s="3"/>
      <c r="S227" s="169">
        <f>IFERROR(IF(VLOOKUP($A227,SC6_OESTE!$R:$X,7,FALSE)&gt;0,D227*VLOOKUP($A227,BASE_DADOS!$A:$O,12,0),0),0)</f>
        <v>0</v>
      </c>
      <c r="T227" s="169">
        <f>IFERROR(IF(VLOOKUP($A227,SC6_OESTE!$R:$X,7,FALSE)&gt;0,E227*VLOOKUP($A227,BASE_DADOS!$A:$O,12,0),0),0)</f>
        <v>0</v>
      </c>
      <c r="U227" s="169">
        <f>IFERROR(IF(VLOOKUP($A227,SC6_OESTE!$R:$X,7,FALSE)&gt;0,F227*VLOOKUP($A227,BASE_DADOS!$A:$O,12,0),0),0)</f>
        <v>0</v>
      </c>
      <c r="V227" s="169">
        <f>IFERROR(IF(VLOOKUP($A227,SC6_OESTE!$R:$X,7,FALSE)&gt;0,G227*VLOOKUP($A227,BASE_DADOS!$A:$O,12,0),0),0)</f>
        <v>0</v>
      </c>
      <c r="W227" s="169">
        <f>IFERROR(IF(VLOOKUP($A227,SC6_OESTE!$R:$X,7,FALSE)&gt;0,H227*VLOOKUP($A227,BASE_DADOS!$A:$O,12,0),0),0)</f>
        <v>0</v>
      </c>
      <c r="X227" s="169">
        <f>IFERROR(IF(VLOOKUP($A227,SC6_OESTE!$R:$X,7,FALSE)&gt;0,I227*VLOOKUP($A227,BASE_DADOS!$A:$O,12,0),0),0)</f>
        <v>0</v>
      </c>
      <c r="Y227" s="169">
        <f>IFERROR(IF(VLOOKUP($A227,SC6_OESTE!$R:$X,7,FALSE)&gt;0,J227*VLOOKUP($A227,BASE_DADOS!$A:$O,12,0),0),0)</f>
        <v>0</v>
      </c>
      <c r="Z227" s="169">
        <f>IFERROR(IF(VLOOKUP($A227,SC6_OESTE!$R:$X,7,FALSE)&gt;0,K227*VLOOKUP($A227,BASE_DADOS!$A:$O,12,0),0),0)</f>
        <v>0</v>
      </c>
      <c r="AA227" s="169">
        <f>IFERROR(IF(VLOOKUP($A227,SC6_OESTE!$R:$X,7,FALSE)&gt;0,L227*VLOOKUP($A227,BASE_DADOS!$A:$O,12,0),0),0)</f>
        <v>0</v>
      </c>
      <c r="AB227" s="169">
        <f>IFERROR(IF(VLOOKUP($A227,SC6_OESTE!$R:$X,7,FALSE)&gt;0,M227*VLOOKUP($A227,BASE_DADOS!$A:$O,12,0),0),0)</f>
        <v>0</v>
      </c>
      <c r="AC227" s="169">
        <f>IFERROR(IF(VLOOKUP($A227,SC6_OESTE!$R:$X,7,FALSE)&gt;0,N227*VLOOKUP($A227,BASE_DADOS!$A:$O,12,0),0),0)</f>
        <v>0</v>
      </c>
      <c r="AD227" s="169">
        <f>IFERROR(IF(VLOOKUP($A227,SC6_OESTE!$R:$X,7,FALSE)&gt;0,O227*VLOOKUP($A227,BASE_DADOS!$A:$O,12,0),0),0)</f>
        <v>0</v>
      </c>
      <c r="AE227" s="169">
        <f>IFERROR(IF(VLOOKUP($A227,SC6_OESTE!$R:$X,7,FALSE)&gt;0,P227*VLOOKUP($A227,BASE_DADOS!$A:$O,12,0),0),0)</f>
        <v>0</v>
      </c>
      <c r="AF227" s="169">
        <f>IFERROR(IF(VLOOKUP($A227,SC6_OESTE!$R:$X,7,FALSE)&gt;0,Q227*VLOOKUP($A227,BASE_DADOS!$A:$O,12,0),0),0)</f>
        <v>0</v>
      </c>
    </row>
    <row r="228" spans="1:32" ht="15.75" customHeight="1">
      <c r="A228" s="165" t="str">
        <f t="shared" si="5"/>
        <v>SC6_OESTEJORNAL DA RECORD - EDIÇÃO DE SÁBADO</v>
      </c>
      <c r="B228" s="3" t="s">
        <v>119</v>
      </c>
      <c r="C228" s="121" t="s">
        <v>90</v>
      </c>
      <c r="D228" s="117">
        <v>0.53201970443349755</v>
      </c>
      <c r="E228" s="117">
        <v>0.46798029556650245</v>
      </c>
      <c r="F228" s="117">
        <v>6.4039408866995079E-2</v>
      </c>
      <c r="G228" s="117">
        <v>0.18226600985221675</v>
      </c>
      <c r="H228" s="117">
        <v>0.17733990147783252</v>
      </c>
      <c r="I228" s="117">
        <v>0.22167487684729065</v>
      </c>
      <c r="J228" s="117">
        <v>0.16748768472906403</v>
      </c>
      <c r="K228" s="117">
        <v>0.18719211822660098</v>
      </c>
      <c r="L228" s="117">
        <v>0.22167487684729065</v>
      </c>
      <c r="M228" s="117">
        <v>0.37438423645320196</v>
      </c>
      <c r="N228" s="117">
        <v>0.4039408866995074</v>
      </c>
      <c r="O228" s="117">
        <v>0.24503311258278146</v>
      </c>
      <c r="P228" s="117">
        <v>0.31788079470198677</v>
      </c>
      <c r="Q228" s="117">
        <v>0.4370860927152318</v>
      </c>
      <c r="R228" s="3"/>
      <c r="S228" s="169">
        <f>IFERROR(IF(VLOOKUP($A228,SC6_OESTE!$R:$X,7,FALSE)&gt;0,D228*VLOOKUP($A228,BASE_DADOS!$A:$O,12,0),0),0)</f>
        <v>0</v>
      </c>
      <c r="T228" s="169">
        <f>IFERROR(IF(VLOOKUP($A228,SC6_OESTE!$R:$X,7,FALSE)&gt;0,E228*VLOOKUP($A228,BASE_DADOS!$A:$O,12,0),0),0)</f>
        <v>0</v>
      </c>
      <c r="U228" s="169">
        <f>IFERROR(IF(VLOOKUP($A228,SC6_OESTE!$R:$X,7,FALSE)&gt;0,F228*VLOOKUP($A228,BASE_DADOS!$A:$O,12,0),0),0)</f>
        <v>0</v>
      </c>
      <c r="V228" s="169">
        <f>IFERROR(IF(VLOOKUP($A228,SC6_OESTE!$R:$X,7,FALSE)&gt;0,G228*VLOOKUP($A228,BASE_DADOS!$A:$O,12,0),0),0)</f>
        <v>0</v>
      </c>
      <c r="W228" s="169">
        <f>IFERROR(IF(VLOOKUP($A228,SC6_OESTE!$R:$X,7,FALSE)&gt;0,H228*VLOOKUP($A228,BASE_DADOS!$A:$O,12,0),0),0)</f>
        <v>0</v>
      </c>
      <c r="X228" s="169">
        <f>IFERROR(IF(VLOOKUP($A228,SC6_OESTE!$R:$X,7,FALSE)&gt;0,I228*VLOOKUP($A228,BASE_DADOS!$A:$O,12,0),0),0)</f>
        <v>0</v>
      </c>
      <c r="Y228" s="169">
        <f>IFERROR(IF(VLOOKUP($A228,SC6_OESTE!$R:$X,7,FALSE)&gt;0,J228*VLOOKUP($A228,BASE_DADOS!$A:$O,12,0),0),0)</f>
        <v>0</v>
      </c>
      <c r="Z228" s="169">
        <f>IFERROR(IF(VLOOKUP($A228,SC6_OESTE!$R:$X,7,FALSE)&gt;0,K228*VLOOKUP($A228,BASE_DADOS!$A:$O,12,0),0),0)</f>
        <v>0</v>
      </c>
      <c r="AA228" s="169">
        <f>IFERROR(IF(VLOOKUP($A228,SC6_OESTE!$R:$X,7,FALSE)&gt;0,L228*VLOOKUP($A228,BASE_DADOS!$A:$O,12,0),0),0)</f>
        <v>0</v>
      </c>
      <c r="AB228" s="169">
        <f>IFERROR(IF(VLOOKUP($A228,SC6_OESTE!$R:$X,7,FALSE)&gt;0,M228*VLOOKUP($A228,BASE_DADOS!$A:$O,12,0),0),0)</f>
        <v>0</v>
      </c>
      <c r="AC228" s="169">
        <f>IFERROR(IF(VLOOKUP($A228,SC6_OESTE!$R:$X,7,FALSE)&gt;0,N228*VLOOKUP($A228,BASE_DADOS!$A:$O,12,0),0),0)</f>
        <v>0</v>
      </c>
      <c r="AD228" s="169">
        <f>IFERROR(IF(VLOOKUP($A228,SC6_OESTE!$R:$X,7,FALSE)&gt;0,O228*VLOOKUP($A228,BASE_DADOS!$A:$O,12,0),0),0)</f>
        <v>0</v>
      </c>
      <c r="AE228" s="169">
        <f>IFERROR(IF(VLOOKUP($A228,SC6_OESTE!$R:$X,7,FALSE)&gt;0,P228*VLOOKUP($A228,BASE_DADOS!$A:$O,12,0),0),0)</f>
        <v>0</v>
      </c>
      <c r="AF228" s="169">
        <f>IFERROR(IF(VLOOKUP($A228,SC6_OESTE!$R:$X,7,FALSE)&gt;0,Q228*VLOOKUP($A228,BASE_DADOS!$A:$O,12,0),0),0)</f>
        <v>0</v>
      </c>
    </row>
    <row r="229" spans="1:32" ht="15.75" customHeight="1">
      <c r="A229" s="165" t="str">
        <f t="shared" si="5"/>
        <v xml:space="preserve">SC6_OESTENOVELA 3 - MELHORES MOMENTOS </v>
      </c>
      <c r="B229" s="3" t="s">
        <v>119</v>
      </c>
      <c r="C229" s="121" t="s">
        <v>91</v>
      </c>
      <c r="D229" s="117">
        <v>0.53201970443349755</v>
      </c>
      <c r="E229" s="117">
        <v>0.46798029556650245</v>
      </c>
      <c r="F229" s="117">
        <v>6.4039408866995079E-2</v>
      </c>
      <c r="G229" s="117">
        <v>0.18226600985221675</v>
      </c>
      <c r="H229" s="117">
        <v>0.17733990147783252</v>
      </c>
      <c r="I229" s="117">
        <v>0.22167487684729065</v>
      </c>
      <c r="J229" s="117">
        <v>0.16748768472906403</v>
      </c>
      <c r="K229" s="117">
        <v>0.18719211822660098</v>
      </c>
      <c r="L229" s="117">
        <v>0.22167487684729065</v>
      </c>
      <c r="M229" s="117">
        <v>0.37438423645320196</v>
      </c>
      <c r="N229" s="117">
        <v>0.4039408866995074</v>
      </c>
      <c r="O229" s="117">
        <v>0.24503311258278146</v>
      </c>
      <c r="P229" s="117">
        <v>0.31788079470198677</v>
      </c>
      <c r="Q229" s="117">
        <v>0.4370860927152318</v>
      </c>
      <c r="R229" s="3"/>
      <c r="S229" s="169">
        <f>IFERROR(IF(VLOOKUP($A229,SC6_OESTE!$R:$X,7,FALSE)&gt;0,D229*VLOOKUP($A229,BASE_DADOS!$A:$O,12,0),0),0)</f>
        <v>0</v>
      </c>
      <c r="T229" s="169">
        <f>IFERROR(IF(VLOOKUP($A229,SC6_OESTE!$R:$X,7,FALSE)&gt;0,E229*VLOOKUP($A229,BASE_DADOS!$A:$O,12,0),0),0)</f>
        <v>0</v>
      </c>
      <c r="U229" s="169">
        <f>IFERROR(IF(VLOOKUP($A229,SC6_OESTE!$R:$X,7,FALSE)&gt;0,F229*VLOOKUP($A229,BASE_DADOS!$A:$O,12,0),0),0)</f>
        <v>0</v>
      </c>
      <c r="V229" s="169">
        <f>IFERROR(IF(VLOOKUP($A229,SC6_OESTE!$R:$X,7,FALSE)&gt;0,G229*VLOOKUP($A229,BASE_DADOS!$A:$O,12,0),0),0)</f>
        <v>0</v>
      </c>
      <c r="W229" s="169">
        <f>IFERROR(IF(VLOOKUP($A229,SC6_OESTE!$R:$X,7,FALSE)&gt;0,H229*VLOOKUP($A229,BASE_DADOS!$A:$O,12,0),0),0)</f>
        <v>0</v>
      </c>
      <c r="X229" s="169">
        <f>IFERROR(IF(VLOOKUP($A229,SC6_OESTE!$R:$X,7,FALSE)&gt;0,I229*VLOOKUP($A229,BASE_DADOS!$A:$O,12,0),0),0)</f>
        <v>0</v>
      </c>
      <c r="Y229" s="169">
        <f>IFERROR(IF(VLOOKUP($A229,SC6_OESTE!$R:$X,7,FALSE)&gt;0,J229*VLOOKUP($A229,BASE_DADOS!$A:$O,12,0),0),0)</f>
        <v>0</v>
      </c>
      <c r="Z229" s="169">
        <f>IFERROR(IF(VLOOKUP($A229,SC6_OESTE!$R:$X,7,FALSE)&gt;0,K229*VLOOKUP($A229,BASE_DADOS!$A:$O,12,0),0),0)</f>
        <v>0</v>
      </c>
      <c r="AA229" s="169">
        <f>IFERROR(IF(VLOOKUP($A229,SC6_OESTE!$R:$X,7,FALSE)&gt;0,L229*VLOOKUP($A229,BASE_DADOS!$A:$O,12,0),0),0)</f>
        <v>0</v>
      </c>
      <c r="AB229" s="169">
        <f>IFERROR(IF(VLOOKUP($A229,SC6_OESTE!$R:$X,7,FALSE)&gt;0,M229*VLOOKUP($A229,BASE_DADOS!$A:$O,12,0),0),0)</f>
        <v>0</v>
      </c>
      <c r="AC229" s="169">
        <f>IFERROR(IF(VLOOKUP($A229,SC6_OESTE!$R:$X,7,FALSE)&gt;0,N229*VLOOKUP($A229,BASE_DADOS!$A:$O,12,0),0),0)</f>
        <v>0</v>
      </c>
      <c r="AD229" s="169">
        <f>IFERROR(IF(VLOOKUP($A229,SC6_OESTE!$R:$X,7,FALSE)&gt;0,O229*VLOOKUP($A229,BASE_DADOS!$A:$O,12,0),0),0)</f>
        <v>0</v>
      </c>
      <c r="AE229" s="169">
        <f>IFERROR(IF(VLOOKUP($A229,SC6_OESTE!$R:$X,7,FALSE)&gt;0,P229*VLOOKUP($A229,BASE_DADOS!$A:$O,12,0),0),0)</f>
        <v>0</v>
      </c>
      <c r="AF229" s="169">
        <f>IFERROR(IF(VLOOKUP($A229,SC6_OESTE!$R:$X,7,FALSE)&gt;0,Q229*VLOOKUP($A229,BASE_DADOS!$A:$O,12,0),0),0)</f>
        <v>0</v>
      </c>
    </row>
    <row r="230" spans="1:32" ht="15.75" customHeight="1">
      <c r="A230" s="165" t="str">
        <f t="shared" si="5"/>
        <v xml:space="preserve">SC6_OESTESUPER TELA </v>
      </c>
      <c r="B230" s="3" t="s">
        <v>119</v>
      </c>
      <c r="C230" s="121" t="s">
        <v>92</v>
      </c>
      <c r="D230" s="117">
        <v>0.53201970443349755</v>
      </c>
      <c r="E230" s="117">
        <v>0.46798029556650245</v>
      </c>
      <c r="F230" s="117">
        <v>6.4039408866995079E-2</v>
      </c>
      <c r="G230" s="117">
        <v>0.18226600985221675</v>
      </c>
      <c r="H230" s="117">
        <v>0.17733990147783252</v>
      </c>
      <c r="I230" s="117">
        <v>0.22167487684729065</v>
      </c>
      <c r="J230" s="117">
        <v>0.16748768472906403</v>
      </c>
      <c r="K230" s="117">
        <v>0.18719211822660098</v>
      </c>
      <c r="L230" s="117">
        <v>0.22167487684729065</v>
      </c>
      <c r="M230" s="117">
        <v>0.37438423645320196</v>
      </c>
      <c r="N230" s="117">
        <v>0.4039408866995074</v>
      </c>
      <c r="O230" s="117">
        <v>0.24503311258278146</v>
      </c>
      <c r="P230" s="117">
        <v>0.31788079470198677</v>
      </c>
      <c r="Q230" s="117">
        <v>0.4370860927152318</v>
      </c>
      <c r="R230" s="3"/>
      <c r="S230" s="169">
        <f>IFERROR(IF(VLOOKUP($A230,SC6_OESTE!$R:$X,7,FALSE)&gt;0,D230*VLOOKUP($A230,BASE_DADOS!$A:$O,12,0),0),0)</f>
        <v>0</v>
      </c>
      <c r="T230" s="169">
        <f>IFERROR(IF(VLOOKUP($A230,SC6_OESTE!$R:$X,7,FALSE)&gt;0,E230*VLOOKUP($A230,BASE_DADOS!$A:$O,12,0),0),0)</f>
        <v>0</v>
      </c>
      <c r="U230" s="169">
        <f>IFERROR(IF(VLOOKUP($A230,SC6_OESTE!$R:$X,7,FALSE)&gt;0,F230*VLOOKUP($A230,BASE_DADOS!$A:$O,12,0),0),0)</f>
        <v>0</v>
      </c>
      <c r="V230" s="169">
        <f>IFERROR(IF(VLOOKUP($A230,SC6_OESTE!$R:$X,7,FALSE)&gt;0,G230*VLOOKUP($A230,BASE_DADOS!$A:$O,12,0),0),0)</f>
        <v>0</v>
      </c>
      <c r="W230" s="169">
        <f>IFERROR(IF(VLOOKUP($A230,SC6_OESTE!$R:$X,7,FALSE)&gt;0,H230*VLOOKUP($A230,BASE_DADOS!$A:$O,12,0),0),0)</f>
        <v>0</v>
      </c>
      <c r="X230" s="169">
        <f>IFERROR(IF(VLOOKUP($A230,SC6_OESTE!$R:$X,7,FALSE)&gt;0,I230*VLOOKUP($A230,BASE_DADOS!$A:$O,12,0),0),0)</f>
        <v>0</v>
      </c>
      <c r="Y230" s="169">
        <f>IFERROR(IF(VLOOKUP($A230,SC6_OESTE!$R:$X,7,FALSE)&gt;0,J230*VLOOKUP($A230,BASE_DADOS!$A:$O,12,0),0),0)</f>
        <v>0</v>
      </c>
      <c r="Z230" s="169">
        <f>IFERROR(IF(VLOOKUP($A230,SC6_OESTE!$R:$X,7,FALSE)&gt;0,K230*VLOOKUP($A230,BASE_DADOS!$A:$O,12,0),0),0)</f>
        <v>0</v>
      </c>
      <c r="AA230" s="169">
        <f>IFERROR(IF(VLOOKUP($A230,SC6_OESTE!$R:$X,7,FALSE)&gt;0,L230*VLOOKUP($A230,BASE_DADOS!$A:$O,12,0),0),0)</f>
        <v>0</v>
      </c>
      <c r="AB230" s="169">
        <f>IFERROR(IF(VLOOKUP($A230,SC6_OESTE!$R:$X,7,FALSE)&gt;0,M230*VLOOKUP($A230,BASE_DADOS!$A:$O,12,0),0),0)</f>
        <v>0</v>
      </c>
      <c r="AC230" s="169">
        <f>IFERROR(IF(VLOOKUP($A230,SC6_OESTE!$R:$X,7,FALSE)&gt;0,N230*VLOOKUP($A230,BASE_DADOS!$A:$O,12,0),0),0)</f>
        <v>0</v>
      </c>
      <c r="AD230" s="169">
        <f>IFERROR(IF(VLOOKUP($A230,SC6_OESTE!$R:$X,7,FALSE)&gt;0,O230*VLOOKUP($A230,BASE_DADOS!$A:$O,12,0),0),0)</f>
        <v>0</v>
      </c>
      <c r="AE230" s="169">
        <f>IFERROR(IF(VLOOKUP($A230,SC6_OESTE!$R:$X,7,FALSE)&gt;0,P230*VLOOKUP($A230,BASE_DADOS!$A:$O,12,0),0),0)</f>
        <v>0</v>
      </c>
      <c r="AF230" s="169">
        <f>IFERROR(IF(VLOOKUP($A230,SC6_OESTE!$R:$X,7,FALSE)&gt;0,Q230*VLOOKUP($A230,BASE_DADOS!$A:$O,12,0),0),0)</f>
        <v>0</v>
      </c>
    </row>
    <row r="231" spans="1:32" ht="15.75" customHeight="1">
      <c r="A231" s="165" t="str">
        <f t="shared" si="5"/>
        <v>SC6_OESTESÉRIE DE SÁBADO</v>
      </c>
      <c r="B231" s="3" t="s">
        <v>119</v>
      </c>
      <c r="C231" s="121" t="s">
        <v>94</v>
      </c>
      <c r="D231" s="117">
        <v>0.53201970443349755</v>
      </c>
      <c r="E231" s="117">
        <v>0.46798029556650245</v>
      </c>
      <c r="F231" s="117">
        <v>6.4039408866995079E-2</v>
      </c>
      <c r="G231" s="117">
        <v>0.18226600985221675</v>
      </c>
      <c r="H231" s="117">
        <v>0.17733990147783252</v>
      </c>
      <c r="I231" s="117">
        <v>0.22167487684729065</v>
      </c>
      <c r="J231" s="117">
        <v>0.16748768472906403</v>
      </c>
      <c r="K231" s="117">
        <v>0.18719211822660098</v>
      </c>
      <c r="L231" s="117">
        <v>0.22167487684729065</v>
      </c>
      <c r="M231" s="117">
        <v>0.37438423645320196</v>
      </c>
      <c r="N231" s="117">
        <v>0.4039408866995074</v>
      </c>
      <c r="O231" s="117">
        <v>0.24503311258278146</v>
      </c>
      <c r="P231" s="117">
        <v>0.31788079470198677</v>
      </c>
      <c r="Q231" s="117">
        <v>0.4370860927152318</v>
      </c>
      <c r="R231" s="3"/>
      <c r="S231" s="169">
        <f>IFERROR(IF(VLOOKUP($A231,SC6_OESTE!$R:$X,7,FALSE)&gt;0,D231*VLOOKUP($A231,BASE_DADOS!$A:$O,12,0),0),0)</f>
        <v>0</v>
      </c>
      <c r="T231" s="169">
        <f>IFERROR(IF(VLOOKUP($A231,SC6_OESTE!$R:$X,7,FALSE)&gt;0,E231*VLOOKUP($A231,BASE_DADOS!$A:$O,12,0),0),0)</f>
        <v>0</v>
      </c>
      <c r="U231" s="169">
        <f>IFERROR(IF(VLOOKUP($A231,SC6_OESTE!$R:$X,7,FALSE)&gt;0,F231*VLOOKUP($A231,BASE_DADOS!$A:$O,12,0),0),0)</f>
        <v>0</v>
      </c>
      <c r="V231" s="169">
        <f>IFERROR(IF(VLOOKUP($A231,SC6_OESTE!$R:$X,7,FALSE)&gt;0,G231*VLOOKUP($A231,BASE_DADOS!$A:$O,12,0),0),0)</f>
        <v>0</v>
      </c>
      <c r="W231" s="169">
        <f>IFERROR(IF(VLOOKUP($A231,SC6_OESTE!$R:$X,7,FALSE)&gt;0,H231*VLOOKUP($A231,BASE_DADOS!$A:$O,12,0),0),0)</f>
        <v>0</v>
      </c>
      <c r="X231" s="169">
        <f>IFERROR(IF(VLOOKUP($A231,SC6_OESTE!$R:$X,7,FALSE)&gt;0,I231*VLOOKUP($A231,BASE_DADOS!$A:$O,12,0),0),0)</f>
        <v>0</v>
      </c>
      <c r="Y231" s="169">
        <f>IFERROR(IF(VLOOKUP($A231,SC6_OESTE!$R:$X,7,FALSE)&gt;0,J231*VLOOKUP($A231,BASE_DADOS!$A:$O,12,0),0),0)</f>
        <v>0</v>
      </c>
      <c r="Z231" s="169">
        <f>IFERROR(IF(VLOOKUP($A231,SC6_OESTE!$R:$X,7,FALSE)&gt;0,K231*VLOOKUP($A231,BASE_DADOS!$A:$O,12,0),0),0)</f>
        <v>0</v>
      </c>
      <c r="AA231" s="169">
        <f>IFERROR(IF(VLOOKUP($A231,SC6_OESTE!$R:$X,7,FALSE)&gt;0,L231*VLOOKUP($A231,BASE_DADOS!$A:$O,12,0),0),0)</f>
        <v>0</v>
      </c>
      <c r="AB231" s="169">
        <f>IFERROR(IF(VLOOKUP($A231,SC6_OESTE!$R:$X,7,FALSE)&gt;0,M231*VLOOKUP($A231,BASE_DADOS!$A:$O,12,0),0),0)</f>
        <v>0</v>
      </c>
      <c r="AC231" s="169">
        <f>IFERROR(IF(VLOOKUP($A231,SC6_OESTE!$R:$X,7,FALSE)&gt;0,N231*VLOOKUP($A231,BASE_DADOS!$A:$O,12,0),0),0)</f>
        <v>0</v>
      </c>
      <c r="AD231" s="169">
        <f>IFERROR(IF(VLOOKUP($A231,SC6_OESTE!$R:$X,7,FALSE)&gt;0,O231*VLOOKUP($A231,BASE_DADOS!$A:$O,12,0),0),0)</f>
        <v>0</v>
      </c>
      <c r="AE231" s="169">
        <f>IFERROR(IF(VLOOKUP($A231,SC6_OESTE!$R:$X,7,FALSE)&gt;0,P231*VLOOKUP($A231,BASE_DADOS!$A:$O,12,0),0),0)</f>
        <v>0</v>
      </c>
      <c r="AF231" s="169">
        <f>IFERROR(IF(VLOOKUP($A231,SC6_OESTE!$R:$X,7,FALSE)&gt;0,Q231*VLOOKUP($A231,BASE_DADOS!$A:$O,12,0),0),0)</f>
        <v>0</v>
      </c>
    </row>
    <row r="232" spans="1:32" ht="15.75" customHeight="1">
      <c r="A232" s="165" t="str">
        <f t="shared" si="5"/>
        <v>SC6_OESTEAGRO SAÚDE E COOPERAÇÃO</v>
      </c>
      <c r="B232" s="3" t="s">
        <v>119</v>
      </c>
      <c r="C232" s="121" t="s">
        <v>97</v>
      </c>
      <c r="D232" s="117">
        <v>0.50877192982456143</v>
      </c>
      <c r="E232" s="117">
        <v>0.49122807017543857</v>
      </c>
      <c r="F232" s="117">
        <v>7.6023391812865493E-2</v>
      </c>
      <c r="G232" s="117">
        <v>0.18128654970760233</v>
      </c>
      <c r="H232" s="117">
        <v>0.16959064327485379</v>
      </c>
      <c r="I232" s="117">
        <v>0.25730994152046782</v>
      </c>
      <c r="J232" s="117">
        <v>0.15789473684210525</v>
      </c>
      <c r="K232" s="117">
        <v>0.15789473684210525</v>
      </c>
      <c r="L232" s="117">
        <v>0.23391812865497075</v>
      </c>
      <c r="M232" s="117">
        <v>0.40350877192982454</v>
      </c>
      <c r="N232" s="117">
        <v>0.36257309941520466</v>
      </c>
      <c r="O232" s="117">
        <v>0.29203539823008851</v>
      </c>
      <c r="P232" s="117">
        <v>0.26548672566371684</v>
      </c>
      <c r="Q232" s="117">
        <v>0.44247787610619471</v>
      </c>
      <c r="R232" s="3"/>
      <c r="S232" s="169">
        <f>IFERROR(IF(VLOOKUP($A232,SC6_OESTE!$R:$X,7,FALSE)&gt;0,D232*VLOOKUP($A232,BASE_DADOS!$A:$O,12,0),0),0)</f>
        <v>0</v>
      </c>
      <c r="T232" s="169">
        <f>IFERROR(IF(VLOOKUP($A232,SC6_OESTE!$R:$X,7,FALSE)&gt;0,E232*VLOOKUP($A232,BASE_DADOS!$A:$O,12,0),0),0)</f>
        <v>0</v>
      </c>
      <c r="U232" s="169">
        <f>IFERROR(IF(VLOOKUP($A232,SC6_OESTE!$R:$X,7,FALSE)&gt;0,F232*VLOOKUP($A232,BASE_DADOS!$A:$O,12,0),0),0)</f>
        <v>0</v>
      </c>
      <c r="V232" s="169">
        <f>IFERROR(IF(VLOOKUP($A232,SC6_OESTE!$R:$X,7,FALSE)&gt;0,G232*VLOOKUP($A232,BASE_DADOS!$A:$O,12,0),0),0)</f>
        <v>0</v>
      </c>
      <c r="W232" s="169">
        <f>IFERROR(IF(VLOOKUP($A232,SC6_OESTE!$R:$X,7,FALSE)&gt;0,H232*VLOOKUP($A232,BASE_DADOS!$A:$O,12,0),0),0)</f>
        <v>0</v>
      </c>
      <c r="X232" s="169">
        <f>IFERROR(IF(VLOOKUP($A232,SC6_OESTE!$R:$X,7,FALSE)&gt;0,I232*VLOOKUP($A232,BASE_DADOS!$A:$O,12,0),0),0)</f>
        <v>0</v>
      </c>
      <c r="Y232" s="169">
        <f>IFERROR(IF(VLOOKUP($A232,SC6_OESTE!$R:$X,7,FALSE)&gt;0,J232*VLOOKUP($A232,BASE_DADOS!$A:$O,12,0),0),0)</f>
        <v>0</v>
      </c>
      <c r="Z232" s="169">
        <f>IFERROR(IF(VLOOKUP($A232,SC6_OESTE!$R:$X,7,FALSE)&gt;0,K232*VLOOKUP($A232,BASE_DADOS!$A:$O,12,0),0),0)</f>
        <v>0</v>
      </c>
      <c r="AA232" s="169">
        <f>IFERROR(IF(VLOOKUP($A232,SC6_OESTE!$R:$X,7,FALSE)&gt;0,L232*VLOOKUP($A232,BASE_DADOS!$A:$O,12,0),0),0)</f>
        <v>0</v>
      </c>
      <c r="AB232" s="169">
        <f>IFERROR(IF(VLOOKUP($A232,SC6_OESTE!$R:$X,7,FALSE)&gt;0,M232*VLOOKUP($A232,BASE_DADOS!$A:$O,12,0),0),0)</f>
        <v>0</v>
      </c>
      <c r="AC232" s="169">
        <f>IFERROR(IF(VLOOKUP($A232,SC6_OESTE!$R:$X,7,FALSE)&gt;0,N232*VLOOKUP($A232,BASE_DADOS!$A:$O,12,0),0),0)</f>
        <v>0</v>
      </c>
      <c r="AD232" s="169">
        <f>IFERROR(IF(VLOOKUP($A232,SC6_OESTE!$R:$X,7,FALSE)&gt;0,O232*VLOOKUP($A232,BASE_DADOS!$A:$O,12,0),0),0)</f>
        <v>0</v>
      </c>
      <c r="AE232" s="169">
        <f>IFERROR(IF(VLOOKUP($A232,SC6_OESTE!$R:$X,7,FALSE)&gt;0,P232*VLOOKUP($A232,BASE_DADOS!$A:$O,12,0),0),0)</f>
        <v>0</v>
      </c>
      <c r="AF232" s="169">
        <f>IFERROR(IF(VLOOKUP($A232,SC6_OESTE!$R:$X,7,FALSE)&gt;0,Q232*VLOOKUP($A232,BASE_DADOS!$A:$O,12,0),0),0)</f>
        <v>0</v>
      </c>
    </row>
    <row r="233" spans="1:32" ht="15.75" customHeight="1">
      <c r="A233" s="165" t="str">
        <f t="shared" si="5"/>
        <v>SC6_OESTEOESTE RURAL</v>
      </c>
      <c r="B233" s="3" t="s">
        <v>119</v>
      </c>
      <c r="C233" s="121" t="s">
        <v>120</v>
      </c>
      <c r="D233" s="117">
        <v>0.50877192982456143</v>
      </c>
      <c r="E233" s="117">
        <v>0.49122807017543857</v>
      </c>
      <c r="F233" s="117">
        <v>7.6023391812865493E-2</v>
      </c>
      <c r="G233" s="117">
        <v>0.18128654970760233</v>
      </c>
      <c r="H233" s="117">
        <v>0.16959064327485379</v>
      </c>
      <c r="I233" s="117">
        <v>0.25730994152046782</v>
      </c>
      <c r="J233" s="117">
        <v>0.15789473684210525</v>
      </c>
      <c r="K233" s="117">
        <v>0.15789473684210525</v>
      </c>
      <c r="L233" s="117">
        <v>0.23391812865497075</v>
      </c>
      <c r="M233" s="117">
        <v>0.40350877192982454</v>
      </c>
      <c r="N233" s="117">
        <v>0.36257309941520466</v>
      </c>
      <c r="O233" s="117">
        <v>0.29203539823008851</v>
      </c>
      <c r="P233" s="117">
        <v>0.26548672566371684</v>
      </c>
      <c r="Q233" s="117">
        <v>0.44247787610619471</v>
      </c>
      <c r="R233" s="3"/>
      <c r="S233" s="169">
        <f>IFERROR(IF(VLOOKUP($A233,SC6_OESTE!$R:$X,7,FALSE)&gt;0,D233*VLOOKUP($A233,BASE_DADOS!$A:$O,12,0),0),0)</f>
        <v>0</v>
      </c>
      <c r="T233" s="169">
        <f>IFERROR(IF(VLOOKUP($A233,SC6_OESTE!$R:$X,7,FALSE)&gt;0,E233*VLOOKUP($A233,BASE_DADOS!$A:$O,12,0),0),0)</f>
        <v>0</v>
      </c>
      <c r="U233" s="169">
        <f>IFERROR(IF(VLOOKUP($A233,SC6_OESTE!$R:$X,7,FALSE)&gt;0,F233*VLOOKUP($A233,BASE_DADOS!$A:$O,12,0),0),0)</f>
        <v>0</v>
      </c>
      <c r="V233" s="169">
        <f>IFERROR(IF(VLOOKUP($A233,SC6_OESTE!$R:$X,7,FALSE)&gt;0,G233*VLOOKUP($A233,BASE_DADOS!$A:$O,12,0),0),0)</f>
        <v>0</v>
      </c>
      <c r="W233" s="169">
        <f>IFERROR(IF(VLOOKUP($A233,SC6_OESTE!$R:$X,7,FALSE)&gt;0,H233*VLOOKUP($A233,BASE_DADOS!$A:$O,12,0),0),0)</f>
        <v>0</v>
      </c>
      <c r="X233" s="169">
        <f>IFERROR(IF(VLOOKUP($A233,SC6_OESTE!$R:$X,7,FALSE)&gt;0,I233*VLOOKUP($A233,BASE_DADOS!$A:$O,12,0),0),0)</f>
        <v>0</v>
      </c>
      <c r="Y233" s="169">
        <f>IFERROR(IF(VLOOKUP($A233,SC6_OESTE!$R:$X,7,FALSE)&gt;0,J233*VLOOKUP($A233,BASE_DADOS!$A:$O,12,0),0),0)</f>
        <v>0</v>
      </c>
      <c r="Z233" s="169">
        <f>IFERROR(IF(VLOOKUP($A233,SC6_OESTE!$R:$X,7,FALSE)&gt;0,K233*VLOOKUP($A233,BASE_DADOS!$A:$O,12,0),0),0)</f>
        <v>0</v>
      </c>
      <c r="AA233" s="169">
        <f>IFERROR(IF(VLOOKUP($A233,SC6_OESTE!$R:$X,7,FALSE)&gt;0,L233*VLOOKUP($A233,BASE_DADOS!$A:$O,12,0),0),0)</f>
        <v>0</v>
      </c>
      <c r="AB233" s="169">
        <f>IFERROR(IF(VLOOKUP($A233,SC6_OESTE!$R:$X,7,FALSE)&gt;0,M233*VLOOKUP($A233,BASE_DADOS!$A:$O,12,0),0),0)</f>
        <v>0</v>
      </c>
      <c r="AC233" s="169">
        <f>IFERROR(IF(VLOOKUP($A233,SC6_OESTE!$R:$X,7,FALSE)&gt;0,N233*VLOOKUP($A233,BASE_DADOS!$A:$O,12,0),0),0)</f>
        <v>0</v>
      </c>
      <c r="AD233" s="169">
        <f>IFERROR(IF(VLOOKUP($A233,SC6_OESTE!$R:$X,7,FALSE)&gt;0,O233*VLOOKUP($A233,BASE_DADOS!$A:$O,12,0),0),0)</f>
        <v>0</v>
      </c>
      <c r="AE233" s="169">
        <f>IFERROR(IF(VLOOKUP($A233,SC6_OESTE!$R:$X,7,FALSE)&gt;0,P233*VLOOKUP($A233,BASE_DADOS!$A:$O,12,0),0),0)</f>
        <v>0</v>
      </c>
      <c r="AF233" s="169">
        <f>IFERROR(IF(VLOOKUP($A233,SC6_OESTE!$R:$X,7,FALSE)&gt;0,Q233*VLOOKUP($A233,BASE_DADOS!$A:$O,12,0),0),0)</f>
        <v>0</v>
      </c>
    </row>
    <row r="234" spans="1:32" ht="15.75" customHeight="1">
      <c r="A234" s="165" t="str">
        <f t="shared" si="5"/>
        <v>SC6_OESTECASA MAIS</v>
      </c>
      <c r="B234" s="3" t="s">
        <v>119</v>
      </c>
      <c r="C234" s="121" t="s">
        <v>122</v>
      </c>
      <c r="D234" s="117">
        <v>0.50877192982456143</v>
      </c>
      <c r="E234" s="117">
        <v>0.49122807017543857</v>
      </c>
      <c r="F234" s="117">
        <v>7.6023391812865493E-2</v>
      </c>
      <c r="G234" s="117">
        <v>0.18128654970760233</v>
      </c>
      <c r="H234" s="117">
        <v>0.16959064327485379</v>
      </c>
      <c r="I234" s="117">
        <v>0.25730994152046782</v>
      </c>
      <c r="J234" s="117">
        <v>0.15789473684210525</v>
      </c>
      <c r="K234" s="117">
        <v>0.15789473684210525</v>
      </c>
      <c r="L234" s="117">
        <v>0.23391812865497075</v>
      </c>
      <c r="M234" s="117">
        <v>0.40350877192982454</v>
      </c>
      <c r="N234" s="117">
        <v>0.36257309941520466</v>
      </c>
      <c r="O234" s="117">
        <v>0.29203539823008851</v>
      </c>
      <c r="P234" s="117">
        <v>0.26548672566371684</v>
      </c>
      <c r="Q234" s="117">
        <v>0.44247787610619471</v>
      </c>
      <c r="R234" s="3"/>
      <c r="S234" s="169">
        <f>IFERROR(IF(VLOOKUP($A234,SC6_OESTE!$R:$X,7,FALSE)&gt;0,D234*VLOOKUP($A234,BASE_DADOS!$A:$O,12,0),0),0)</f>
        <v>0</v>
      </c>
      <c r="T234" s="169">
        <f>IFERROR(IF(VLOOKUP($A234,SC6_OESTE!$R:$X,7,FALSE)&gt;0,E234*VLOOKUP($A234,BASE_DADOS!$A:$O,12,0),0),0)</f>
        <v>0</v>
      </c>
      <c r="U234" s="169">
        <f>IFERROR(IF(VLOOKUP($A234,SC6_OESTE!$R:$X,7,FALSE)&gt;0,F234*VLOOKUP($A234,BASE_DADOS!$A:$O,12,0),0),0)</f>
        <v>0</v>
      </c>
      <c r="V234" s="169">
        <f>IFERROR(IF(VLOOKUP($A234,SC6_OESTE!$R:$X,7,FALSE)&gt;0,G234*VLOOKUP($A234,BASE_DADOS!$A:$O,12,0),0),0)</f>
        <v>0</v>
      </c>
      <c r="W234" s="169">
        <f>IFERROR(IF(VLOOKUP($A234,SC6_OESTE!$R:$X,7,FALSE)&gt;0,H234*VLOOKUP($A234,BASE_DADOS!$A:$O,12,0),0),0)</f>
        <v>0</v>
      </c>
      <c r="X234" s="169">
        <f>IFERROR(IF(VLOOKUP($A234,SC6_OESTE!$R:$X,7,FALSE)&gt;0,I234*VLOOKUP($A234,BASE_DADOS!$A:$O,12,0),0),0)</f>
        <v>0</v>
      </c>
      <c r="Y234" s="169">
        <f>IFERROR(IF(VLOOKUP($A234,SC6_OESTE!$R:$X,7,FALSE)&gt;0,J234*VLOOKUP($A234,BASE_DADOS!$A:$O,12,0),0),0)</f>
        <v>0</v>
      </c>
      <c r="Z234" s="169">
        <f>IFERROR(IF(VLOOKUP($A234,SC6_OESTE!$R:$X,7,FALSE)&gt;0,K234*VLOOKUP($A234,BASE_DADOS!$A:$O,12,0),0),0)</f>
        <v>0</v>
      </c>
      <c r="AA234" s="169">
        <f>IFERROR(IF(VLOOKUP($A234,SC6_OESTE!$R:$X,7,FALSE)&gt;0,L234*VLOOKUP($A234,BASE_DADOS!$A:$O,12,0),0),0)</f>
        <v>0</v>
      </c>
      <c r="AB234" s="169">
        <f>IFERROR(IF(VLOOKUP($A234,SC6_OESTE!$R:$X,7,FALSE)&gt;0,M234*VLOOKUP($A234,BASE_DADOS!$A:$O,12,0),0),0)</f>
        <v>0</v>
      </c>
      <c r="AC234" s="169">
        <f>IFERROR(IF(VLOOKUP($A234,SC6_OESTE!$R:$X,7,FALSE)&gt;0,N234*VLOOKUP($A234,BASE_DADOS!$A:$O,12,0),0),0)</f>
        <v>0</v>
      </c>
      <c r="AD234" s="169">
        <f>IFERROR(IF(VLOOKUP($A234,SC6_OESTE!$R:$X,7,FALSE)&gt;0,O234*VLOOKUP($A234,BASE_DADOS!$A:$O,12,0),0),0)</f>
        <v>0</v>
      </c>
      <c r="AE234" s="169">
        <f>IFERROR(IF(VLOOKUP($A234,SC6_OESTE!$R:$X,7,FALSE)&gt;0,P234*VLOOKUP($A234,BASE_DADOS!$A:$O,12,0),0),0)</f>
        <v>0</v>
      </c>
      <c r="AF234" s="169">
        <f>IFERROR(IF(VLOOKUP($A234,SC6_OESTE!$R:$X,7,FALSE)&gt;0,Q234*VLOOKUP($A234,BASE_DADOS!$A:$O,12,0),0),0)</f>
        <v>0</v>
      </c>
    </row>
    <row r="235" spans="1:32" ht="15.75" customHeight="1">
      <c r="A235" s="165" t="str">
        <f t="shared" si="5"/>
        <v>SC6_OESTECINE MAIOR</v>
      </c>
      <c r="B235" s="3" t="s">
        <v>119</v>
      </c>
      <c r="C235" s="121" t="s">
        <v>100</v>
      </c>
      <c r="D235" s="117">
        <v>0.50877192982456143</v>
      </c>
      <c r="E235" s="117">
        <v>0.49122807017543857</v>
      </c>
      <c r="F235" s="117">
        <v>7.6023391812865493E-2</v>
      </c>
      <c r="G235" s="117">
        <v>0.18128654970760233</v>
      </c>
      <c r="H235" s="117">
        <v>0.16959064327485379</v>
      </c>
      <c r="I235" s="117">
        <v>0.25730994152046782</v>
      </c>
      <c r="J235" s="117">
        <v>0.15789473684210525</v>
      </c>
      <c r="K235" s="117">
        <v>0.15789473684210525</v>
      </c>
      <c r="L235" s="117">
        <v>0.23391812865497075</v>
      </c>
      <c r="M235" s="117">
        <v>0.40350877192982454</v>
      </c>
      <c r="N235" s="117">
        <v>0.36257309941520466</v>
      </c>
      <c r="O235" s="117">
        <v>0.29203539823008851</v>
      </c>
      <c r="P235" s="117">
        <v>0.26548672566371684</v>
      </c>
      <c r="Q235" s="117">
        <v>0.44247787610619471</v>
      </c>
      <c r="R235" s="3"/>
      <c r="S235" s="169">
        <f>IFERROR(IF(VLOOKUP($A235,SC6_OESTE!$R:$X,7,FALSE)&gt;0,D235*VLOOKUP($A235,BASE_DADOS!$A:$O,12,0),0),0)</f>
        <v>0</v>
      </c>
      <c r="T235" s="169">
        <f>IFERROR(IF(VLOOKUP($A235,SC6_OESTE!$R:$X,7,FALSE)&gt;0,E235*VLOOKUP($A235,BASE_DADOS!$A:$O,12,0),0),0)</f>
        <v>0</v>
      </c>
      <c r="U235" s="169">
        <f>IFERROR(IF(VLOOKUP($A235,SC6_OESTE!$R:$X,7,FALSE)&gt;0,F235*VLOOKUP($A235,BASE_DADOS!$A:$O,12,0),0),0)</f>
        <v>0</v>
      </c>
      <c r="V235" s="169">
        <f>IFERROR(IF(VLOOKUP($A235,SC6_OESTE!$R:$X,7,FALSE)&gt;0,G235*VLOOKUP($A235,BASE_DADOS!$A:$O,12,0),0),0)</f>
        <v>0</v>
      </c>
      <c r="W235" s="169">
        <f>IFERROR(IF(VLOOKUP($A235,SC6_OESTE!$R:$X,7,FALSE)&gt;0,H235*VLOOKUP($A235,BASE_DADOS!$A:$O,12,0),0),0)</f>
        <v>0</v>
      </c>
      <c r="X235" s="169">
        <f>IFERROR(IF(VLOOKUP($A235,SC6_OESTE!$R:$X,7,FALSE)&gt;0,I235*VLOOKUP($A235,BASE_DADOS!$A:$O,12,0),0),0)</f>
        <v>0</v>
      </c>
      <c r="Y235" s="169">
        <f>IFERROR(IF(VLOOKUP($A235,SC6_OESTE!$R:$X,7,FALSE)&gt;0,J235*VLOOKUP($A235,BASE_DADOS!$A:$O,12,0),0),0)</f>
        <v>0</v>
      </c>
      <c r="Z235" s="169">
        <f>IFERROR(IF(VLOOKUP($A235,SC6_OESTE!$R:$X,7,FALSE)&gt;0,K235*VLOOKUP($A235,BASE_DADOS!$A:$O,12,0),0),0)</f>
        <v>0</v>
      </c>
      <c r="AA235" s="169">
        <f>IFERROR(IF(VLOOKUP($A235,SC6_OESTE!$R:$X,7,FALSE)&gt;0,L235*VLOOKUP($A235,BASE_DADOS!$A:$O,12,0),0),0)</f>
        <v>0</v>
      </c>
      <c r="AB235" s="169">
        <f>IFERROR(IF(VLOOKUP($A235,SC6_OESTE!$R:$X,7,FALSE)&gt;0,M235*VLOOKUP($A235,BASE_DADOS!$A:$O,12,0),0),0)</f>
        <v>0</v>
      </c>
      <c r="AC235" s="169">
        <f>IFERROR(IF(VLOOKUP($A235,SC6_OESTE!$R:$X,7,FALSE)&gt;0,N235*VLOOKUP($A235,BASE_DADOS!$A:$O,12,0),0),0)</f>
        <v>0</v>
      </c>
      <c r="AD235" s="169">
        <f>IFERROR(IF(VLOOKUP($A235,SC6_OESTE!$R:$X,7,FALSE)&gt;0,O235*VLOOKUP($A235,BASE_DADOS!$A:$O,12,0),0),0)</f>
        <v>0</v>
      </c>
      <c r="AE235" s="169">
        <f>IFERROR(IF(VLOOKUP($A235,SC6_OESTE!$R:$X,7,FALSE)&gt;0,P235*VLOOKUP($A235,BASE_DADOS!$A:$O,12,0),0),0)</f>
        <v>0</v>
      </c>
      <c r="AF235" s="169">
        <f>IFERROR(IF(VLOOKUP($A235,SC6_OESTE!$R:$X,7,FALSE)&gt;0,Q235*VLOOKUP($A235,BASE_DADOS!$A:$O,12,0),0),0)</f>
        <v>0</v>
      </c>
    </row>
    <row r="236" spans="1:32" ht="15.75" customHeight="1">
      <c r="A236" s="165" t="str">
        <f t="shared" si="5"/>
        <v>SC6_OESTEHORA DO FARO</v>
      </c>
      <c r="B236" s="3" t="s">
        <v>119</v>
      </c>
      <c r="C236" s="121" t="s">
        <v>101</v>
      </c>
      <c r="D236" s="117">
        <v>0.50877192982456143</v>
      </c>
      <c r="E236" s="117">
        <v>0.49122807017543857</v>
      </c>
      <c r="F236" s="117">
        <v>7.6023391812865493E-2</v>
      </c>
      <c r="G236" s="117">
        <v>0.18128654970760233</v>
      </c>
      <c r="H236" s="117">
        <v>0.16959064327485379</v>
      </c>
      <c r="I236" s="117">
        <v>0.25730994152046782</v>
      </c>
      <c r="J236" s="117">
        <v>0.15789473684210525</v>
      </c>
      <c r="K236" s="117">
        <v>0.15789473684210525</v>
      </c>
      <c r="L236" s="117">
        <v>0.23391812865497075</v>
      </c>
      <c r="M236" s="117">
        <v>0.40350877192982454</v>
      </c>
      <c r="N236" s="117">
        <v>0.36257309941520466</v>
      </c>
      <c r="O236" s="117">
        <v>0.29203539823008851</v>
      </c>
      <c r="P236" s="117">
        <v>0.26548672566371684</v>
      </c>
      <c r="Q236" s="117">
        <v>0.44247787610619471</v>
      </c>
      <c r="R236" s="3"/>
      <c r="S236" s="169">
        <f>IFERROR(IF(VLOOKUP($A236,SC6_OESTE!$R:$X,7,FALSE)&gt;0,D236*VLOOKUP($A236,BASE_DADOS!$A:$O,12,0),0),0)</f>
        <v>0</v>
      </c>
      <c r="T236" s="169">
        <f>IFERROR(IF(VLOOKUP($A236,SC6_OESTE!$R:$X,7,FALSE)&gt;0,E236*VLOOKUP($A236,BASE_DADOS!$A:$O,12,0),0),0)</f>
        <v>0</v>
      </c>
      <c r="U236" s="169">
        <f>IFERROR(IF(VLOOKUP($A236,SC6_OESTE!$R:$X,7,FALSE)&gt;0,F236*VLOOKUP($A236,BASE_DADOS!$A:$O,12,0),0),0)</f>
        <v>0</v>
      </c>
      <c r="V236" s="169">
        <f>IFERROR(IF(VLOOKUP($A236,SC6_OESTE!$R:$X,7,FALSE)&gt;0,G236*VLOOKUP($A236,BASE_DADOS!$A:$O,12,0),0),0)</f>
        <v>0</v>
      </c>
      <c r="W236" s="169">
        <f>IFERROR(IF(VLOOKUP($A236,SC6_OESTE!$R:$X,7,FALSE)&gt;0,H236*VLOOKUP($A236,BASE_DADOS!$A:$O,12,0),0),0)</f>
        <v>0</v>
      </c>
      <c r="X236" s="169">
        <f>IFERROR(IF(VLOOKUP($A236,SC6_OESTE!$R:$X,7,FALSE)&gt;0,I236*VLOOKUP($A236,BASE_DADOS!$A:$O,12,0),0),0)</f>
        <v>0</v>
      </c>
      <c r="Y236" s="169">
        <f>IFERROR(IF(VLOOKUP($A236,SC6_OESTE!$R:$X,7,FALSE)&gt;0,J236*VLOOKUP($A236,BASE_DADOS!$A:$O,12,0),0),0)</f>
        <v>0</v>
      </c>
      <c r="Z236" s="169">
        <f>IFERROR(IF(VLOOKUP($A236,SC6_OESTE!$R:$X,7,FALSE)&gt;0,K236*VLOOKUP($A236,BASE_DADOS!$A:$O,12,0),0),0)</f>
        <v>0</v>
      </c>
      <c r="AA236" s="169">
        <f>IFERROR(IF(VLOOKUP($A236,SC6_OESTE!$R:$X,7,FALSE)&gt;0,L236*VLOOKUP($A236,BASE_DADOS!$A:$O,12,0),0),0)</f>
        <v>0</v>
      </c>
      <c r="AB236" s="169">
        <f>IFERROR(IF(VLOOKUP($A236,SC6_OESTE!$R:$X,7,FALSE)&gt;0,M236*VLOOKUP($A236,BASE_DADOS!$A:$O,12,0),0),0)</f>
        <v>0</v>
      </c>
      <c r="AC236" s="169">
        <f>IFERROR(IF(VLOOKUP($A236,SC6_OESTE!$R:$X,7,FALSE)&gt;0,N236*VLOOKUP($A236,BASE_DADOS!$A:$O,12,0),0),0)</f>
        <v>0</v>
      </c>
      <c r="AD236" s="169">
        <f>IFERROR(IF(VLOOKUP($A236,SC6_OESTE!$R:$X,7,FALSE)&gt;0,O236*VLOOKUP($A236,BASE_DADOS!$A:$O,12,0),0),0)</f>
        <v>0</v>
      </c>
      <c r="AE236" s="169">
        <f>IFERROR(IF(VLOOKUP($A236,SC6_OESTE!$R:$X,7,FALSE)&gt;0,P236*VLOOKUP($A236,BASE_DADOS!$A:$O,12,0),0),0)</f>
        <v>0</v>
      </c>
      <c r="AF236" s="169">
        <f>IFERROR(IF(VLOOKUP($A236,SC6_OESTE!$R:$X,7,FALSE)&gt;0,Q236*VLOOKUP($A236,BASE_DADOS!$A:$O,12,0),0),0)</f>
        <v>0</v>
      </c>
    </row>
    <row r="237" spans="1:32" ht="15.75" customHeight="1">
      <c r="A237" s="165" t="str">
        <f t="shared" si="5"/>
        <v>SC6_OESTEREALITY SHOW 4</v>
      </c>
      <c r="B237" s="3" t="s">
        <v>119</v>
      </c>
      <c r="C237" s="121" t="s">
        <v>103</v>
      </c>
      <c r="D237" s="117">
        <v>0.50877192982456143</v>
      </c>
      <c r="E237" s="117">
        <v>0.49122807017543857</v>
      </c>
      <c r="F237" s="117">
        <v>7.6023391812865493E-2</v>
      </c>
      <c r="G237" s="117">
        <v>0.18128654970760233</v>
      </c>
      <c r="H237" s="117">
        <v>0.16959064327485379</v>
      </c>
      <c r="I237" s="117">
        <v>0.25730994152046782</v>
      </c>
      <c r="J237" s="117">
        <v>0.15789473684210525</v>
      </c>
      <c r="K237" s="117">
        <v>0.15789473684210525</v>
      </c>
      <c r="L237" s="117">
        <v>0.23391812865497075</v>
      </c>
      <c r="M237" s="117">
        <v>0.40350877192982454</v>
      </c>
      <c r="N237" s="117">
        <v>0.36257309941520466</v>
      </c>
      <c r="O237" s="117">
        <v>0.29203539823008851</v>
      </c>
      <c r="P237" s="117">
        <v>0.26548672566371684</v>
      </c>
      <c r="Q237" s="117">
        <v>0.44247787610619471</v>
      </c>
      <c r="R237" s="3"/>
      <c r="S237" s="169">
        <f>IFERROR(IF(VLOOKUP($A237,SC6_OESTE!$R:$X,7,FALSE)&gt;0,D237*VLOOKUP($A237,BASE_DADOS!$A:$O,12,0),0),0)</f>
        <v>0</v>
      </c>
      <c r="T237" s="169">
        <f>IFERROR(IF(VLOOKUP($A237,SC6_OESTE!$R:$X,7,FALSE)&gt;0,E237*VLOOKUP($A237,BASE_DADOS!$A:$O,12,0),0),0)</f>
        <v>0</v>
      </c>
      <c r="U237" s="169">
        <f>IFERROR(IF(VLOOKUP($A237,SC6_OESTE!$R:$X,7,FALSE)&gt;0,F237*VLOOKUP($A237,BASE_DADOS!$A:$O,12,0),0),0)</f>
        <v>0</v>
      </c>
      <c r="V237" s="169">
        <f>IFERROR(IF(VLOOKUP($A237,SC6_OESTE!$R:$X,7,FALSE)&gt;0,G237*VLOOKUP($A237,BASE_DADOS!$A:$O,12,0),0),0)</f>
        <v>0</v>
      </c>
      <c r="W237" s="169">
        <f>IFERROR(IF(VLOOKUP($A237,SC6_OESTE!$R:$X,7,FALSE)&gt;0,H237*VLOOKUP($A237,BASE_DADOS!$A:$O,12,0),0),0)</f>
        <v>0</v>
      </c>
      <c r="X237" s="169">
        <f>IFERROR(IF(VLOOKUP($A237,SC6_OESTE!$R:$X,7,FALSE)&gt;0,I237*VLOOKUP($A237,BASE_DADOS!$A:$O,12,0),0),0)</f>
        <v>0</v>
      </c>
      <c r="Y237" s="169">
        <f>IFERROR(IF(VLOOKUP($A237,SC6_OESTE!$R:$X,7,FALSE)&gt;0,J237*VLOOKUP($A237,BASE_DADOS!$A:$O,12,0),0),0)</f>
        <v>0</v>
      </c>
      <c r="Z237" s="169">
        <f>IFERROR(IF(VLOOKUP($A237,SC6_OESTE!$R:$X,7,FALSE)&gt;0,K237*VLOOKUP($A237,BASE_DADOS!$A:$O,12,0),0),0)</f>
        <v>0</v>
      </c>
      <c r="AA237" s="169">
        <f>IFERROR(IF(VLOOKUP($A237,SC6_OESTE!$R:$X,7,FALSE)&gt;0,L237*VLOOKUP($A237,BASE_DADOS!$A:$O,12,0),0),0)</f>
        <v>0</v>
      </c>
      <c r="AB237" s="169">
        <f>IFERROR(IF(VLOOKUP($A237,SC6_OESTE!$R:$X,7,FALSE)&gt;0,M237*VLOOKUP($A237,BASE_DADOS!$A:$O,12,0),0),0)</f>
        <v>0</v>
      </c>
      <c r="AC237" s="169">
        <f>IFERROR(IF(VLOOKUP($A237,SC6_OESTE!$R:$X,7,FALSE)&gt;0,N237*VLOOKUP($A237,BASE_DADOS!$A:$O,12,0),0),0)</f>
        <v>0</v>
      </c>
      <c r="AD237" s="169">
        <f>IFERROR(IF(VLOOKUP($A237,SC6_OESTE!$R:$X,7,FALSE)&gt;0,O237*VLOOKUP($A237,BASE_DADOS!$A:$O,12,0),0),0)</f>
        <v>0</v>
      </c>
      <c r="AE237" s="169">
        <f>IFERROR(IF(VLOOKUP($A237,SC6_OESTE!$R:$X,7,FALSE)&gt;0,P237*VLOOKUP($A237,BASE_DADOS!$A:$O,12,0),0),0)</f>
        <v>0</v>
      </c>
      <c r="AF237" s="169">
        <f>IFERROR(IF(VLOOKUP($A237,SC6_OESTE!$R:$X,7,FALSE)&gt;0,Q237*VLOOKUP($A237,BASE_DADOS!$A:$O,12,0),0),0)</f>
        <v>0</v>
      </c>
    </row>
    <row r="238" spans="1:32" ht="15.75" customHeight="1">
      <c r="A238" s="165" t="str">
        <f t="shared" si="5"/>
        <v>SC6_OESTEDOMINGO ESPETACULAR</v>
      </c>
      <c r="B238" s="3" t="s">
        <v>119</v>
      </c>
      <c r="C238" s="121" t="s">
        <v>104</v>
      </c>
      <c r="D238" s="117">
        <v>0.50877192982456143</v>
      </c>
      <c r="E238" s="117">
        <v>0.49122807017543857</v>
      </c>
      <c r="F238" s="117">
        <v>7.6023391812865493E-2</v>
      </c>
      <c r="G238" s="117">
        <v>0.18128654970760233</v>
      </c>
      <c r="H238" s="117">
        <v>0.16959064327485379</v>
      </c>
      <c r="I238" s="117">
        <v>0.25730994152046782</v>
      </c>
      <c r="J238" s="117">
        <v>0.15789473684210525</v>
      </c>
      <c r="K238" s="117">
        <v>0.15789473684210525</v>
      </c>
      <c r="L238" s="117">
        <v>0.23391812865497075</v>
      </c>
      <c r="M238" s="117">
        <v>0.40350877192982454</v>
      </c>
      <c r="N238" s="117">
        <v>0.36257309941520466</v>
      </c>
      <c r="O238" s="117">
        <v>0.29203539823008851</v>
      </c>
      <c r="P238" s="117">
        <v>0.26548672566371684</v>
      </c>
      <c r="Q238" s="117">
        <v>0.44247787610619471</v>
      </c>
      <c r="R238" s="3"/>
      <c r="S238" s="169">
        <f>IFERROR(IF(VLOOKUP($A238,SC6_OESTE!$R:$X,7,FALSE)&gt;0,D238*VLOOKUP($A238,BASE_DADOS!$A:$O,12,0),0),0)</f>
        <v>0</v>
      </c>
      <c r="T238" s="169">
        <f>IFERROR(IF(VLOOKUP($A238,SC6_OESTE!$R:$X,7,FALSE)&gt;0,E238*VLOOKUP($A238,BASE_DADOS!$A:$O,12,0),0),0)</f>
        <v>0</v>
      </c>
      <c r="U238" s="169">
        <f>IFERROR(IF(VLOOKUP($A238,SC6_OESTE!$R:$X,7,FALSE)&gt;0,F238*VLOOKUP($A238,BASE_DADOS!$A:$O,12,0),0),0)</f>
        <v>0</v>
      </c>
      <c r="V238" s="169">
        <f>IFERROR(IF(VLOOKUP($A238,SC6_OESTE!$R:$X,7,FALSE)&gt;0,G238*VLOOKUP($A238,BASE_DADOS!$A:$O,12,0),0),0)</f>
        <v>0</v>
      </c>
      <c r="W238" s="169">
        <f>IFERROR(IF(VLOOKUP($A238,SC6_OESTE!$R:$X,7,FALSE)&gt;0,H238*VLOOKUP($A238,BASE_DADOS!$A:$O,12,0),0),0)</f>
        <v>0</v>
      </c>
      <c r="X238" s="169">
        <f>IFERROR(IF(VLOOKUP($A238,SC6_OESTE!$R:$X,7,FALSE)&gt;0,I238*VLOOKUP($A238,BASE_DADOS!$A:$O,12,0),0),0)</f>
        <v>0</v>
      </c>
      <c r="Y238" s="169">
        <f>IFERROR(IF(VLOOKUP($A238,SC6_OESTE!$R:$X,7,FALSE)&gt;0,J238*VLOOKUP($A238,BASE_DADOS!$A:$O,12,0),0),0)</f>
        <v>0</v>
      </c>
      <c r="Z238" s="169">
        <f>IFERROR(IF(VLOOKUP($A238,SC6_OESTE!$R:$X,7,FALSE)&gt;0,K238*VLOOKUP($A238,BASE_DADOS!$A:$O,12,0),0),0)</f>
        <v>0</v>
      </c>
      <c r="AA238" s="169">
        <f>IFERROR(IF(VLOOKUP($A238,SC6_OESTE!$R:$X,7,FALSE)&gt;0,L238*VLOOKUP($A238,BASE_DADOS!$A:$O,12,0),0),0)</f>
        <v>0</v>
      </c>
      <c r="AB238" s="169">
        <f>IFERROR(IF(VLOOKUP($A238,SC6_OESTE!$R:$X,7,FALSE)&gt;0,M238*VLOOKUP($A238,BASE_DADOS!$A:$O,12,0),0),0)</f>
        <v>0</v>
      </c>
      <c r="AC238" s="169">
        <f>IFERROR(IF(VLOOKUP($A238,SC6_OESTE!$R:$X,7,FALSE)&gt;0,N238*VLOOKUP($A238,BASE_DADOS!$A:$O,12,0),0),0)</f>
        <v>0</v>
      </c>
      <c r="AD238" s="169">
        <f>IFERROR(IF(VLOOKUP($A238,SC6_OESTE!$R:$X,7,FALSE)&gt;0,O238*VLOOKUP($A238,BASE_DADOS!$A:$O,12,0),0),0)</f>
        <v>0</v>
      </c>
      <c r="AE238" s="169">
        <f>IFERROR(IF(VLOOKUP($A238,SC6_OESTE!$R:$X,7,FALSE)&gt;0,P238*VLOOKUP($A238,BASE_DADOS!$A:$O,12,0),0),0)</f>
        <v>0</v>
      </c>
      <c r="AF238" s="169">
        <f>IFERROR(IF(VLOOKUP($A238,SC6_OESTE!$R:$X,7,FALSE)&gt;0,Q238*VLOOKUP($A238,BASE_DADOS!$A:$O,12,0),0),0)</f>
        <v>0</v>
      </c>
    </row>
    <row r="239" spans="1:32" ht="15.75" customHeight="1">
      <c r="A239" s="165" t="str">
        <f t="shared" si="5"/>
        <v>SC6_OESTECÂMERA RECORD</v>
      </c>
      <c r="B239" s="3" t="s">
        <v>119</v>
      </c>
      <c r="C239" s="121" t="s">
        <v>105</v>
      </c>
      <c r="D239" s="117">
        <v>0.50877192982456143</v>
      </c>
      <c r="E239" s="117">
        <v>0.49122807017543857</v>
      </c>
      <c r="F239" s="117">
        <v>7.6023391812865493E-2</v>
      </c>
      <c r="G239" s="117">
        <v>0.18128654970760233</v>
      </c>
      <c r="H239" s="117">
        <v>0.16959064327485379</v>
      </c>
      <c r="I239" s="117">
        <v>0.25730994152046782</v>
      </c>
      <c r="J239" s="117">
        <v>0.15789473684210525</v>
      </c>
      <c r="K239" s="117">
        <v>0.15789473684210525</v>
      </c>
      <c r="L239" s="117">
        <v>0.23391812865497075</v>
      </c>
      <c r="M239" s="117">
        <v>0.40350877192982454</v>
      </c>
      <c r="N239" s="117">
        <v>0.36257309941520466</v>
      </c>
      <c r="O239" s="117">
        <v>0.29203539823008851</v>
      </c>
      <c r="P239" s="117">
        <v>0.26548672566371684</v>
      </c>
      <c r="Q239" s="117">
        <v>0.44247787610619471</v>
      </c>
      <c r="R239" s="3"/>
      <c r="S239" s="169">
        <f>IFERROR(IF(VLOOKUP($A239,SC6_OESTE!$R:$X,7,FALSE)&gt;0,D239*VLOOKUP($A239,BASE_DADOS!$A:$O,12,0),0),0)</f>
        <v>0</v>
      </c>
      <c r="T239" s="169">
        <f>IFERROR(IF(VLOOKUP($A239,SC6_OESTE!$R:$X,7,FALSE)&gt;0,E239*VLOOKUP($A239,BASE_DADOS!$A:$O,12,0),0),0)</f>
        <v>0</v>
      </c>
      <c r="U239" s="169">
        <f>IFERROR(IF(VLOOKUP($A239,SC6_OESTE!$R:$X,7,FALSE)&gt;0,F239*VLOOKUP($A239,BASE_DADOS!$A:$O,12,0),0),0)</f>
        <v>0</v>
      </c>
      <c r="V239" s="169">
        <f>IFERROR(IF(VLOOKUP($A239,SC6_OESTE!$R:$X,7,FALSE)&gt;0,G239*VLOOKUP($A239,BASE_DADOS!$A:$O,12,0),0),0)</f>
        <v>0</v>
      </c>
      <c r="W239" s="169">
        <f>IFERROR(IF(VLOOKUP($A239,SC6_OESTE!$R:$X,7,FALSE)&gt;0,H239*VLOOKUP($A239,BASE_DADOS!$A:$O,12,0),0),0)</f>
        <v>0</v>
      </c>
      <c r="X239" s="169">
        <f>IFERROR(IF(VLOOKUP($A239,SC6_OESTE!$R:$X,7,FALSE)&gt;0,I239*VLOOKUP($A239,BASE_DADOS!$A:$O,12,0),0),0)</f>
        <v>0</v>
      </c>
      <c r="Y239" s="169">
        <f>IFERROR(IF(VLOOKUP($A239,SC6_OESTE!$R:$X,7,FALSE)&gt;0,J239*VLOOKUP($A239,BASE_DADOS!$A:$O,12,0),0),0)</f>
        <v>0</v>
      </c>
      <c r="Z239" s="169">
        <f>IFERROR(IF(VLOOKUP($A239,SC6_OESTE!$R:$X,7,FALSE)&gt;0,K239*VLOOKUP($A239,BASE_DADOS!$A:$O,12,0),0),0)</f>
        <v>0</v>
      </c>
      <c r="AA239" s="169">
        <f>IFERROR(IF(VLOOKUP($A239,SC6_OESTE!$R:$X,7,FALSE)&gt;0,L239*VLOOKUP($A239,BASE_DADOS!$A:$O,12,0),0),0)</f>
        <v>0</v>
      </c>
      <c r="AB239" s="169">
        <f>IFERROR(IF(VLOOKUP($A239,SC6_OESTE!$R:$X,7,FALSE)&gt;0,M239*VLOOKUP($A239,BASE_DADOS!$A:$O,12,0),0),0)</f>
        <v>0</v>
      </c>
      <c r="AC239" s="169">
        <f>IFERROR(IF(VLOOKUP($A239,SC6_OESTE!$R:$X,7,FALSE)&gt;0,N239*VLOOKUP($A239,BASE_DADOS!$A:$O,12,0),0),0)</f>
        <v>0</v>
      </c>
      <c r="AD239" s="169">
        <f>IFERROR(IF(VLOOKUP($A239,SC6_OESTE!$R:$X,7,FALSE)&gt;0,O239*VLOOKUP($A239,BASE_DADOS!$A:$O,12,0),0),0)</f>
        <v>0</v>
      </c>
      <c r="AE239" s="169">
        <f>IFERROR(IF(VLOOKUP($A239,SC6_OESTE!$R:$X,7,FALSE)&gt;0,P239*VLOOKUP($A239,BASE_DADOS!$A:$O,12,0),0),0)</f>
        <v>0</v>
      </c>
      <c r="AF239" s="169">
        <f>IFERROR(IF(VLOOKUP($A239,SC6_OESTE!$R:$X,7,FALSE)&gt;0,Q239*VLOOKUP($A239,BASE_DADOS!$A:$O,12,0),0),0)</f>
        <v>0</v>
      </c>
    </row>
    <row r="240" spans="1:32" ht="15.75" customHeight="1">
      <c r="A240" s="165" t="str">
        <f t="shared" si="5"/>
        <v>SC6_OESTESERIE DE DOMINGO</v>
      </c>
      <c r="B240" s="3" t="s">
        <v>119</v>
      </c>
      <c r="C240" s="121" t="s">
        <v>106</v>
      </c>
      <c r="D240" s="117">
        <v>0.50877192982456143</v>
      </c>
      <c r="E240" s="117">
        <v>0.49122807017543857</v>
      </c>
      <c r="F240" s="117">
        <v>7.6023391812865493E-2</v>
      </c>
      <c r="G240" s="117">
        <v>0.18128654970760233</v>
      </c>
      <c r="H240" s="117">
        <v>0.16959064327485379</v>
      </c>
      <c r="I240" s="117">
        <v>0.25730994152046782</v>
      </c>
      <c r="J240" s="117">
        <v>0.15789473684210525</v>
      </c>
      <c r="K240" s="117">
        <v>0.15789473684210525</v>
      </c>
      <c r="L240" s="117">
        <v>0.23391812865497075</v>
      </c>
      <c r="M240" s="117">
        <v>0.40350877192982454</v>
      </c>
      <c r="N240" s="117">
        <v>0.36257309941520466</v>
      </c>
      <c r="O240" s="117">
        <v>0.29203539823008851</v>
      </c>
      <c r="P240" s="117">
        <v>0.26548672566371684</v>
      </c>
      <c r="Q240" s="117">
        <v>0.44247787610619471</v>
      </c>
      <c r="R240" s="3"/>
      <c r="S240" s="169">
        <f>IFERROR(IF(VLOOKUP($A240,SC6_OESTE!$R:$X,7,FALSE)&gt;0,D240*VLOOKUP($A240,BASE_DADOS!$A:$O,12,0),0),0)</f>
        <v>0</v>
      </c>
      <c r="T240" s="169">
        <f>IFERROR(IF(VLOOKUP($A240,SC6_OESTE!$R:$X,7,FALSE)&gt;0,E240*VLOOKUP($A240,BASE_DADOS!$A:$O,12,0),0),0)</f>
        <v>0</v>
      </c>
      <c r="U240" s="169">
        <f>IFERROR(IF(VLOOKUP($A240,SC6_OESTE!$R:$X,7,FALSE)&gt;0,F240*VLOOKUP($A240,BASE_DADOS!$A:$O,12,0),0),0)</f>
        <v>0</v>
      </c>
      <c r="V240" s="169">
        <f>IFERROR(IF(VLOOKUP($A240,SC6_OESTE!$R:$X,7,FALSE)&gt;0,G240*VLOOKUP($A240,BASE_DADOS!$A:$O,12,0),0),0)</f>
        <v>0</v>
      </c>
      <c r="W240" s="169">
        <f>IFERROR(IF(VLOOKUP($A240,SC6_OESTE!$R:$X,7,FALSE)&gt;0,H240*VLOOKUP($A240,BASE_DADOS!$A:$O,12,0),0),0)</f>
        <v>0</v>
      </c>
      <c r="X240" s="169">
        <f>IFERROR(IF(VLOOKUP($A240,SC6_OESTE!$R:$X,7,FALSE)&gt;0,I240*VLOOKUP($A240,BASE_DADOS!$A:$O,12,0),0),0)</f>
        <v>0</v>
      </c>
      <c r="Y240" s="169">
        <f>IFERROR(IF(VLOOKUP($A240,SC6_OESTE!$R:$X,7,FALSE)&gt;0,J240*VLOOKUP($A240,BASE_DADOS!$A:$O,12,0),0),0)</f>
        <v>0</v>
      </c>
      <c r="Z240" s="169">
        <f>IFERROR(IF(VLOOKUP($A240,SC6_OESTE!$R:$X,7,FALSE)&gt;0,K240*VLOOKUP($A240,BASE_DADOS!$A:$O,12,0),0),0)</f>
        <v>0</v>
      </c>
      <c r="AA240" s="169">
        <f>IFERROR(IF(VLOOKUP($A240,SC6_OESTE!$R:$X,7,FALSE)&gt;0,L240*VLOOKUP($A240,BASE_DADOS!$A:$O,12,0),0),0)</f>
        <v>0</v>
      </c>
      <c r="AB240" s="169">
        <f>IFERROR(IF(VLOOKUP($A240,SC6_OESTE!$R:$X,7,FALSE)&gt;0,M240*VLOOKUP($A240,BASE_DADOS!$A:$O,12,0),0),0)</f>
        <v>0</v>
      </c>
      <c r="AC240" s="169">
        <f>IFERROR(IF(VLOOKUP($A240,SC6_OESTE!$R:$X,7,FALSE)&gt;0,N240*VLOOKUP($A240,BASE_DADOS!$A:$O,12,0),0),0)</f>
        <v>0</v>
      </c>
      <c r="AD240" s="169">
        <f>IFERROR(IF(VLOOKUP($A240,SC6_OESTE!$R:$X,7,FALSE)&gt;0,O240*VLOOKUP($A240,BASE_DADOS!$A:$O,12,0),0),0)</f>
        <v>0</v>
      </c>
      <c r="AE240" s="169">
        <f>IFERROR(IF(VLOOKUP($A240,SC6_OESTE!$R:$X,7,FALSE)&gt;0,P240*VLOOKUP($A240,BASE_DADOS!$A:$O,12,0),0),0)</f>
        <v>0</v>
      </c>
      <c r="AF240" s="169">
        <f>IFERROR(IF(VLOOKUP($A240,SC6_OESTE!$R:$X,7,FALSE)&gt;0,Q240*VLOOKUP($A240,BASE_DADOS!$A:$O,12,0),0),0)</f>
        <v>0</v>
      </c>
    </row>
    <row r="241" spans="1:32" ht="15.75" customHeight="1">
      <c r="A241" s="165" t="str">
        <f t="shared" si="5"/>
        <v>SC6_OESTEABERTURA / 12H00</v>
      </c>
      <c r="B241" s="3" t="s">
        <v>119</v>
      </c>
      <c r="C241" s="121" t="s">
        <v>108</v>
      </c>
      <c r="D241" s="117">
        <v>0.41699999999999998</v>
      </c>
      <c r="E241" s="117">
        <v>0.58299999999999996</v>
      </c>
      <c r="F241" s="117">
        <v>7.9000000000000001E-2</v>
      </c>
      <c r="G241" s="117">
        <v>0.189</v>
      </c>
      <c r="H241" s="117">
        <v>0.219</v>
      </c>
      <c r="I241" s="117">
        <v>0.182</v>
      </c>
      <c r="J241" s="117">
        <v>0.16500000000000001</v>
      </c>
      <c r="K241" s="117">
        <v>0.16600000000000001</v>
      </c>
      <c r="L241" s="117">
        <v>0.33600000000000002</v>
      </c>
      <c r="M241" s="117">
        <v>0.39300000000000002</v>
      </c>
      <c r="N241" s="117">
        <v>0.27100000000000002</v>
      </c>
      <c r="O241" s="117">
        <v>0.46</v>
      </c>
      <c r="P241" s="117">
        <v>0.33800000000000002</v>
      </c>
      <c r="Q241" s="117">
        <v>0.20200000000000001</v>
      </c>
      <c r="R241" s="3"/>
      <c r="S241" s="169">
        <f>IFERROR(IF(VLOOKUP($A241,SC6_OESTE!$R:$X,7,FALSE)&gt;0,D241*VLOOKUP($A241,BASE_DADOS!$A:$O,12,0),0),0)</f>
        <v>0</v>
      </c>
      <c r="T241" s="169">
        <f>IFERROR(IF(VLOOKUP($A241,SC6_OESTE!$R:$X,7,FALSE)&gt;0,E241*VLOOKUP($A241,BASE_DADOS!$A:$O,12,0),0),0)</f>
        <v>0</v>
      </c>
      <c r="U241" s="169">
        <f>IFERROR(IF(VLOOKUP($A241,SC6_OESTE!$R:$X,7,FALSE)&gt;0,F241*VLOOKUP($A241,BASE_DADOS!$A:$O,12,0),0),0)</f>
        <v>0</v>
      </c>
      <c r="V241" s="169">
        <f>IFERROR(IF(VLOOKUP($A241,SC6_OESTE!$R:$X,7,FALSE)&gt;0,G241*VLOOKUP($A241,BASE_DADOS!$A:$O,12,0),0),0)</f>
        <v>0</v>
      </c>
      <c r="W241" s="169">
        <f>IFERROR(IF(VLOOKUP($A241,SC6_OESTE!$R:$X,7,FALSE)&gt;0,H241*VLOOKUP($A241,BASE_DADOS!$A:$O,12,0),0),0)</f>
        <v>0</v>
      </c>
      <c r="X241" s="169">
        <f>IFERROR(IF(VLOOKUP($A241,SC6_OESTE!$R:$X,7,FALSE)&gt;0,I241*VLOOKUP($A241,BASE_DADOS!$A:$O,12,0),0),0)</f>
        <v>0</v>
      </c>
      <c r="Y241" s="169">
        <f>IFERROR(IF(VLOOKUP($A241,SC6_OESTE!$R:$X,7,FALSE)&gt;0,J241*VLOOKUP($A241,BASE_DADOS!$A:$O,12,0),0),0)</f>
        <v>0</v>
      </c>
      <c r="Z241" s="169">
        <f>IFERROR(IF(VLOOKUP($A241,SC6_OESTE!$R:$X,7,FALSE)&gt;0,K241*VLOOKUP($A241,BASE_DADOS!$A:$O,12,0),0),0)</f>
        <v>0</v>
      </c>
      <c r="AA241" s="169">
        <f>IFERROR(IF(VLOOKUP($A241,SC6_OESTE!$R:$X,7,FALSE)&gt;0,L241*VLOOKUP($A241,BASE_DADOS!$A:$O,12,0),0),0)</f>
        <v>0</v>
      </c>
      <c r="AB241" s="169">
        <f>IFERROR(IF(VLOOKUP($A241,SC6_OESTE!$R:$X,7,FALSE)&gt;0,M241*VLOOKUP($A241,BASE_DADOS!$A:$O,12,0),0),0)</f>
        <v>0</v>
      </c>
      <c r="AC241" s="169">
        <f>IFERROR(IF(VLOOKUP($A241,SC6_OESTE!$R:$X,7,FALSE)&gt;0,N241*VLOOKUP($A241,BASE_DADOS!$A:$O,12,0),0),0)</f>
        <v>0</v>
      </c>
      <c r="AD241" s="169">
        <f>IFERROR(IF(VLOOKUP($A241,SC6_OESTE!$R:$X,7,FALSE)&gt;0,O241*VLOOKUP($A241,BASE_DADOS!$A:$O,12,0),0),0)</f>
        <v>0</v>
      </c>
      <c r="AE241" s="169">
        <f>IFERROR(IF(VLOOKUP($A241,SC6_OESTE!$R:$X,7,FALSE)&gt;0,P241*VLOOKUP($A241,BASE_DADOS!$A:$O,12,0),0),0)</f>
        <v>0</v>
      </c>
      <c r="AF241" s="169">
        <f>IFERROR(IF(VLOOKUP($A241,SC6_OESTE!$R:$X,7,FALSE)&gt;0,Q241*VLOOKUP($A241,BASE_DADOS!$A:$O,12,0),0),0)</f>
        <v>0</v>
      </c>
    </row>
    <row r="242" spans="1:32" ht="15.75" customHeight="1">
      <c r="A242" s="165" t="str">
        <f t="shared" si="5"/>
        <v>SC6_OESTE12H00 / 18H00</v>
      </c>
      <c r="B242" s="3" t="s">
        <v>119</v>
      </c>
      <c r="C242" s="121" t="s">
        <v>109</v>
      </c>
      <c r="D242" s="117">
        <v>0.47799999999999998</v>
      </c>
      <c r="E242" s="117">
        <v>0.52200000000000002</v>
      </c>
      <c r="F242" s="117">
        <v>0.14499999999999999</v>
      </c>
      <c r="G242" s="117">
        <v>0.11799999999999999</v>
      </c>
      <c r="H242" s="117">
        <v>0.30099999999999999</v>
      </c>
      <c r="I242" s="117">
        <v>0.22600000000000001</v>
      </c>
      <c r="J242" s="117">
        <v>0.113</v>
      </c>
      <c r="K242" s="117">
        <v>9.8000000000000004E-2</v>
      </c>
      <c r="L242" s="117">
        <v>0.29399999999999998</v>
      </c>
      <c r="M242" s="117">
        <v>0.42499999999999999</v>
      </c>
      <c r="N242" s="117">
        <v>0.28199999999999997</v>
      </c>
      <c r="O242" s="117">
        <v>0.24199999999999999</v>
      </c>
      <c r="P242" s="117">
        <v>0.40799999999999997</v>
      </c>
      <c r="Q242" s="117">
        <v>0.34899999999999998</v>
      </c>
      <c r="R242" s="3"/>
      <c r="S242" s="169">
        <f>IFERROR(IF(VLOOKUP($A242,SC6_OESTE!$R:$X,7,FALSE)&gt;0,D242*VLOOKUP($A242,BASE_DADOS!$A:$O,12,0),0),0)</f>
        <v>0</v>
      </c>
      <c r="T242" s="169">
        <f>IFERROR(IF(VLOOKUP($A242,SC6_OESTE!$R:$X,7,FALSE)&gt;0,E242*VLOOKUP($A242,BASE_DADOS!$A:$O,12,0),0),0)</f>
        <v>0</v>
      </c>
      <c r="U242" s="169">
        <f>IFERROR(IF(VLOOKUP($A242,SC6_OESTE!$R:$X,7,FALSE)&gt;0,F242*VLOOKUP($A242,BASE_DADOS!$A:$O,12,0),0),0)</f>
        <v>0</v>
      </c>
      <c r="V242" s="169">
        <f>IFERROR(IF(VLOOKUP($A242,SC6_OESTE!$R:$X,7,FALSE)&gt;0,G242*VLOOKUP($A242,BASE_DADOS!$A:$O,12,0),0),0)</f>
        <v>0</v>
      </c>
      <c r="W242" s="169">
        <f>IFERROR(IF(VLOOKUP($A242,SC6_OESTE!$R:$X,7,FALSE)&gt;0,H242*VLOOKUP($A242,BASE_DADOS!$A:$O,12,0),0),0)</f>
        <v>0</v>
      </c>
      <c r="X242" s="169">
        <f>IFERROR(IF(VLOOKUP($A242,SC6_OESTE!$R:$X,7,FALSE)&gt;0,I242*VLOOKUP($A242,BASE_DADOS!$A:$O,12,0),0),0)</f>
        <v>0</v>
      </c>
      <c r="Y242" s="169">
        <f>IFERROR(IF(VLOOKUP($A242,SC6_OESTE!$R:$X,7,FALSE)&gt;0,J242*VLOOKUP($A242,BASE_DADOS!$A:$O,12,0),0),0)</f>
        <v>0</v>
      </c>
      <c r="Z242" s="169">
        <f>IFERROR(IF(VLOOKUP($A242,SC6_OESTE!$R:$X,7,FALSE)&gt;0,K242*VLOOKUP($A242,BASE_DADOS!$A:$O,12,0),0),0)</f>
        <v>0</v>
      </c>
      <c r="AA242" s="169">
        <f>IFERROR(IF(VLOOKUP($A242,SC6_OESTE!$R:$X,7,FALSE)&gt;0,L242*VLOOKUP($A242,BASE_DADOS!$A:$O,12,0),0),0)</f>
        <v>0</v>
      </c>
      <c r="AB242" s="169">
        <f>IFERROR(IF(VLOOKUP($A242,SC6_OESTE!$R:$X,7,FALSE)&gt;0,M242*VLOOKUP($A242,BASE_DADOS!$A:$O,12,0),0),0)</f>
        <v>0</v>
      </c>
      <c r="AC242" s="169">
        <f>IFERROR(IF(VLOOKUP($A242,SC6_OESTE!$R:$X,7,FALSE)&gt;0,N242*VLOOKUP($A242,BASE_DADOS!$A:$O,12,0),0),0)</f>
        <v>0</v>
      </c>
      <c r="AD242" s="169">
        <f>IFERROR(IF(VLOOKUP($A242,SC6_OESTE!$R:$X,7,FALSE)&gt;0,O242*VLOOKUP($A242,BASE_DADOS!$A:$O,12,0),0),0)</f>
        <v>0</v>
      </c>
      <c r="AE242" s="169">
        <f>IFERROR(IF(VLOOKUP($A242,SC6_OESTE!$R:$X,7,FALSE)&gt;0,P242*VLOOKUP($A242,BASE_DADOS!$A:$O,12,0),0),0)</f>
        <v>0</v>
      </c>
      <c r="AF242" s="169">
        <f>IFERROR(IF(VLOOKUP($A242,SC6_OESTE!$R:$X,7,FALSE)&gt;0,Q242*VLOOKUP($A242,BASE_DADOS!$A:$O,12,0),0),0)</f>
        <v>0</v>
      </c>
    </row>
    <row r="243" spans="1:32" ht="15.75" customHeight="1">
      <c r="A243" s="165" t="str">
        <f t="shared" si="5"/>
        <v>SC6_OESTE18H00 / ENCERRAMENTO</v>
      </c>
      <c r="B243" s="3" t="s">
        <v>119</v>
      </c>
      <c r="C243" s="121" t="s">
        <v>110</v>
      </c>
      <c r="D243" s="117">
        <v>0.55800000000000005</v>
      </c>
      <c r="E243" s="117">
        <v>0.442</v>
      </c>
      <c r="F243" s="117">
        <v>0.09</v>
      </c>
      <c r="G243" s="117">
        <v>0.13</v>
      </c>
      <c r="H243" s="117">
        <v>0.26100000000000001</v>
      </c>
      <c r="I243" s="117">
        <v>0.112</v>
      </c>
      <c r="J243" s="117">
        <v>0.21099999999999999</v>
      </c>
      <c r="K243" s="117">
        <v>0.19600000000000001</v>
      </c>
      <c r="L243" s="117">
        <v>0.32500000000000001</v>
      </c>
      <c r="M243" s="117">
        <v>0.47</v>
      </c>
      <c r="N243" s="117">
        <v>0.20499999999999999</v>
      </c>
      <c r="O243" s="117">
        <v>0.375</v>
      </c>
      <c r="P243" s="117">
        <v>0.33400000000000002</v>
      </c>
      <c r="Q243" s="117">
        <v>0.29199999999999998</v>
      </c>
      <c r="R243" s="3"/>
      <c r="S243" s="169">
        <f>IFERROR(IF(VLOOKUP($A243,SC6_OESTE!$R:$X,7,FALSE)&gt;0,D243*VLOOKUP($A243,BASE_DADOS!$A:$O,12,0),0),0)</f>
        <v>0</v>
      </c>
      <c r="T243" s="169">
        <f>IFERROR(IF(VLOOKUP($A243,SC6_OESTE!$R:$X,7,FALSE)&gt;0,E243*VLOOKUP($A243,BASE_DADOS!$A:$O,12,0),0),0)</f>
        <v>0</v>
      </c>
      <c r="U243" s="169">
        <f>IFERROR(IF(VLOOKUP($A243,SC6_OESTE!$R:$X,7,FALSE)&gt;0,F243*VLOOKUP($A243,BASE_DADOS!$A:$O,12,0),0),0)</f>
        <v>0</v>
      </c>
      <c r="V243" s="169">
        <f>IFERROR(IF(VLOOKUP($A243,SC6_OESTE!$R:$X,7,FALSE)&gt;0,G243*VLOOKUP($A243,BASE_DADOS!$A:$O,12,0),0),0)</f>
        <v>0</v>
      </c>
      <c r="W243" s="169">
        <f>IFERROR(IF(VLOOKUP($A243,SC6_OESTE!$R:$X,7,FALSE)&gt;0,H243*VLOOKUP($A243,BASE_DADOS!$A:$O,12,0),0),0)</f>
        <v>0</v>
      </c>
      <c r="X243" s="169">
        <f>IFERROR(IF(VLOOKUP($A243,SC6_OESTE!$R:$X,7,FALSE)&gt;0,I243*VLOOKUP($A243,BASE_DADOS!$A:$O,12,0),0),0)</f>
        <v>0</v>
      </c>
      <c r="Y243" s="169">
        <f>IFERROR(IF(VLOOKUP($A243,SC6_OESTE!$R:$X,7,FALSE)&gt;0,J243*VLOOKUP($A243,BASE_DADOS!$A:$O,12,0),0),0)</f>
        <v>0</v>
      </c>
      <c r="Z243" s="169">
        <f>IFERROR(IF(VLOOKUP($A243,SC6_OESTE!$R:$X,7,FALSE)&gt;0,K243*VLOOKUP($A243,BASE_DADOS!$A:$O,12,0),0),0)</f>
        <v>0</v>
      </c>
      <c r="AA243" s="169">
        <f>IFERROR(IF(VLOOKUP($A243,SC6_OESTE!$R:$X,7,FALSE)&gt;0,L243*VLOOKUP($A243,BASE_DADOS!$A:$O,12,0),0),0)</f>
        <v>0</v>
      </c>
      <c r="AB243" s="169">
        <f>IFERROR(IF(VLOOKUP($A243,SC6_OESTE!$R:$X,7,FALSE)&gt;0,M243*VLOOKUP($A243,BASE_DADOS!$A:$O,12,0),0),0)</f>
        <v>0</v>
      </c>
      <c r="AC243" s="169">
        <f>IFERROR(IF(VLOOKUP($A243,SC6_OESTE!$R:$X,7,FALSE)&gt;0,N243*VLOOKUP($A243,BASE_DADOS!$A:$O,12,0),0),0)</f>
        <v>0</v>
      </c>
      <c r="AD243" s="169">
        <f>IFERROR(IF(VLOOKUP($A243,SC6_OESTE!$R:$X,7,FALSE)&gt;0,O243*VLOOKUP($A243,BASE_DADOS!$A:$O,12,0),0),0)</f>
        <v>0</v>
      </c>
      <c r="AE243" s="169">
        <f>IFERROR(IF(VLOOKUP($A243,SC6_OESTE!$R:$X,7,FALSE)&gt;0,P243*VLOOKUP($A243,BASE_DADOS!$A:$O,12,0),0),0)</f>
        <v>0</v>
      </c>
      <c r="AF243" s="169">
        <f>IFERROR(IF(VLOOKUP($A243,SC6_OESTE!$R:$X,7,FALSE)&gt;0,Q243*VLOOKUP($A243,BASE_DADOS!$A:$O,12,0),0),0)</f>
        <v>0</v>
      </c>
    </row>
    <row r="244" spans="1:32" ht="15.75" customHeight="1">
      <c r="A244" s="165" t="str">
        <f t="shared" si="5"/>
        <v>SC6_OESTEABERTURA / ENCERRAMENTO</v>
      </c>
      <c r="B244" s="3" t="s">
        <v>119</v>
      </c>
      <c r="C244" s="121" t="s">
        <v>111</v>
      </c>
      <c r="D244" s="117">
        <v>0.49099999999999999</v>
      </c>
      <c r="E244" s="117">
        <v>0.50900000000000001</v>
      </c>
      <c r="F244" s="117">
        <v>0.104</v>
      </c>
      <c r="G244" s="117">
        <v>0.15</v>
      </c>
      <c r="H244" s="117">
        <v>0.24399999999999999</v>
      </c>
      <c r="I244" s="117">
        <v>0.18</v>
      </c>
      <c r="J244" s="117">
        <v>0.16500000000000001</v>
      </c>
      <c r="K244" s="117">
        <v>0.157</v>
      </c>
      <c r="L244" s="117">
        <v>0.32100000000000001</v>
      </c>
      <c r="M244" s="117">
        <v>0.437</v>
      </c>
      <c r="N244" s="117">
        <v>0.24199999999999999</v>
      </c>
      <c r="O244" s="117">
        <v>0.35799999999999998</v>
      </c>
      <c r="P244" s="117">
        <v>0.35499999999999998</v>
      </c>
      <c r="Q244" s="117">
        <v>0.28599999999999998</v>
      </c>
      <c r="R244" s="3"/>
      <c r="S244" s="169">
        <f>IFERROR(IF(VLOOKUP($A244,SC6_OESTE!$R:$X,7,FALSE)&gt;0,D244*VLOOKUP($A244,BASE_DADOS!$A:$O,12,0),0),0)</f>
        <v>0</v>
      </c>
      <c r="T244" s="169">
        <f>IFERROR(IF(VLOOKUP($A244,SC6_OESTE!$R:$X,7,FALSE)&gt;0,E244*VLOOKUP($A244,BASE_DADOS!$A:$O,12,0),0),0)</f>
        <v>0</v>
      </c>
      <c r="U244" s="169">
        <f>IFERROR(IF(VLOOKUP($A244,SC6_OESTE!$R:$X,7,FALSE)&gt;0,F244*VLOOKUP($A244,BASE_DADOS!$A:$O,12,0),0),0)</f>
        <v>0</v>
      </c>
      <c r="V244" s="169">
        <f>IFERROR(IF(VLOOKUP($A244,SC6_OESTE!$R:$X,7,FALSE)&gt;0,G244*VLOOKUP($A244,BASE_DADOS!$A:$O,12,0),0),0)</f>
        <v>0</v>
      </c>
      <c r="W244" s="169">
        <f>IFERROR(IF(VLOOKUP($A244,SC6_OESTE!$R:$X,7,FALSE)&gt;0,H244*VLOOKUP($A244,BASE_DADOS!$A:$O,12,0),0),0)</f>
        <v>0</v>
      </c>
      <c r="X244" s="169">
        <f>IFERROR(IF(VLOOKUP($A244,SC6_OESTE!$R:$X,7,FALSE)&gt;0,I244*VLOOKUP($A244,BASE_DADOS!$A:$O,12,0),0),0)</f>
        <v>0</v>
      </c>
      <c r="Y244" s="169">
        <f>IFERROR(IF(VLOOKUP($A244,SC6_OESTE!$R:$X,7,FALSE)&gt;0,J244*VLOOKUP($A244,BASE_DADOS!$A:$O,12,0),0),0)</f>
        <v>0</v>
      </c>
      <c r="Z244" s="169">
        <f>IFERROR(IF(VLOOKUP($A244,SC6_OESTE!$R:$X,7,FALSE)&gt;0,K244*VLOOKUP($A244,BASE_DADOS!$A:$O,12,0),0),0)</f>
        <v>0</v>
      </c>
      <c r="AA244" s="169">
        <f>IFERROR(IF(VLOOKUP($A244,SC6_OESTE!$R:$X,7,FALSE)&gt;0,L244*VLOOKUP($A244,BASE_DADOS!$A:$O,12,0),0),0)</f>
        <v>0</v>
      </c>
      <c r="AB244" s="169">
        <f>IFERROR(IF(VLOOKUP($A244,SC6_OESTE!$R:$X,7,FALSE)&gt;0,M244*VLOOKUP($A244,BASE_DADOS!$A:$O,12,0),0),0)</f>
        <v>0</v>
      </c>
      <c r="AC244" s="169">
        <f>IFERROR(IF(VLOOKUP($A244,SC6_OESTE!$R:$X,7,FALSE)&gt;0,N244*VLOOKUP($A244,BASE_DADOS!$A:$O,12,0),0),0)</f>
        <v>0</v>
      </c>
      <c r="AD244" s="169">
        <f>IFERROR(IF(VLOOKUP($A244,SC6_OESTE!$R:$X,7,FALSE)&gt;0,O244*VLOOKUP($A244,BASE_DADOS!$A:$O,12,0),0),0)</f>
        <v>0</v>
      </c>
      <c r="AE244" s="169">
        <f>IFERROR(IF(VLOOKUP($A244,SC6_OESTE!$R:$X,7,FALSE)&gt;0,P244*VLOOKUP($A244,BASE_DADOS!$A:$O,12,0),0),0)</f>
        <v>0</v>
      </c>
      <c r="AF244" s="169">
        <f>IFERROR(IF(VLOOKUP($A244,SC6_OESTE!$R:$X,7,FALSE)&gt;0,Q244*VLOOKUP($A244,BASE_DADOS!$A:$O,12,0),0),0)</f>
        <v>0</v>
      </c>
    </row>
    <row r="245" spans="1:32" ht="15.75" customHeight="1">
      <c r="A245" s="3"/>
      <c r="S245" s="174"/>
      <c r="T245" s="174"/>
      <c r="U245" s="174"/>
      <c r="V245" s="174"/>
      <c r="W245" s="174"/>
      <c r="X245" s="174"/>
      <c r="Y245" s="174"/>
      <c r="Z245" s="174"/>
      <c r="AA245" s="174"/>
      <c r="AB245" s="174"/>
      <c r="AC245" s="174"/>
      <c r="AD245" s="174"/>
      <c r="AE245" s="174"/>
      <c r="AF245" s="174"/>
    </row>
    <row r="246" spans="1:32" ht="15.75" customHeight="1">
      <c r="A246" s="3"/>
      <c r="C246" s="175" t="s">
        <v>128</v>
      </c>
      <c r="D246" s="176" t="s">
        <v>129</v>
      </c>
      <c r="E246" s="176" t="s">
        <v>130</v>
      </c>
      <c r="F246" s="176" t="s">
        <v>147</v>
      </c>
      <c r="G246" s="176" t="s">
        <v>132</v>
      </c>
      <c r="H246" s="176" t="s">
        <v>133</v>
      </c>
      <c r="I246" s="176" t="s">
        <v>134</v>
      </c>
      <c r="J246" s="176" t="s">
        <v>135</v>
      </c>
      <c r="K246" s="176" t="s">
        <v>136</v>
      </c>
      <c r="L246" s="176" t="s">
        <v>137</v>
      </c>
      <c r="M246" s="176" t="s">
        <v>138</v>
      </c>
      <c r="N246" s="176" t="s">
        <v>139</v>
      </c>
      <c r="O246" s="176" t="s">
        <v>140</v>
      </c>
      <c r="P246" s="176" t="s">
        <v>141</v>
      </c>
      <c r="Q246" s="176" t="s">
        <v>142</v>
      </c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</row>
    <row r="247" spans="1:32" ht="15.75" customHeight="1">
      <c r="A247" s="165" t="str">
        <f t="shared" ref="A247:A282" si="6">B247&amp;C247</f>
        <v>SCE_ESTADOSC NO AR</v>
      </c>
      <c r="B247" s="3" t="s">
        <v>123</v>
      </c>
      <c r="C247" s="121" t="s">
        <v>45</v>
      </c>
      <c r="D247" s="179">
        <f t="shared" ref="D247:Q247" si="7">AVERAGEIFS(D$2:D$244,$C$2:$C$244,$C247)</f>
        <v>0.51386238202474888</v>
      </c>
      <c r="E247" s="179">
        <f t="shared" si="7"/>
        <v>0.48613761797525118</v>
      </c>
      <c r="F247" s="179">
        <f t="shared" si="7"/>
        <v>7.3702145949160566E-2</v>
      </c>
      <c r="G247" s="179">
        <f t="shared" si="7"/>
        <v>0.12771723016426678</v>
      </c>
      <c r="H247" s="179">
        <f t="shared" si="7"/>
        <v>0.18076496210752047</v>
      </c>
      <c r="I247" s="179">
        <f t="shared" si="7"/>
        <v>0.19767657108922976</v>
      </c>
      <c r="J247" s="179">
        <f t="shared" si="7"/>
        <v>0.20545693178487004</v>
      </c>
      <c r="K247" s="179">
        <f t="shared" si="7"/>
        <v>0.21484882557161902</v>
      </c>
      <c r="L247" s="179">
        <f t="shared" si="7"/>
        <v>0.28706093064250898</v>
      </c>
      <c r="M247" s="179">
        <f t="shared" si="7"/>
        <v>0.38809317823175093</v>
      </c>
      <c r="N247" s="179">
        <f t="shared" si="7"/>
        <v>0.32467922445907343</v>
      </c>
      <c r="O247" s="179">
        <f t="shared" si="7"/>
        <v>0.39447407568426501</v>
      </c>
      <c r="P247" s="179">
        <f t="shared" si="7"/>
        <v>0.36188918264166642</v>
      </c>
      <c r="Q247" s="179">
        <f t="shared" si="7"/>
        <v>0.24330340834073524</v>
      </c>
      <c r="S247" s="169">
        <f>IFERROR(IF(VLOOKUP($A247,SCE_ESTADO!$R:$X,7,FALSE)&gt;0,D247*VLOOKUP($A247,BASE_DADOS!$A:$O,12,0),0),0)</f>
        <v>0</v>
      </c>
      <c r="T247" s="169">
        <f>IFERROR(IF(VLOOKUP($A247,SCE_ESTADO!$R:$X,7,FALSE)&gt;0,E247*VLOOKUP($A247,BASE_DADOS!$A:$O,12,0),0),0)</f>
        <v>0</v>
      </c>
      <c r="U247" s="169">
        <f>IFERROR(IF(VLOOKUP($A247,SCE_ESTADO!$R:$X,7,FALSE)&gt;0,F247*VLOOKUP($A247,BASE_DADOS!$A:$O,12,0),0),0)</f>
        <v>0</v>
      </c>
      <c r="V247" s="169">
        <f>IFERROR(IF(VLOOKUP($A247,SCE_ESTADO!$R:$X,7,FALSE)&gt;0,G247*VLOOKUP($A247,BASE_DADOS!$A:$O,12,0),0),0)</f>
        <v>0</v>
      </c>
      <c r="W247" s="169">
        <f>IFERROR(IF(VLOOKUP($A247,SCE_ESTADO!$R:$X,7,FALSE)&gt;0,H247*VLOOKUP($A247,BASE_DADOS!$A:$O,12,0),0),0)</f>
        <v>0</v>
      </c>
      <c r="X247" s="169">
        <f>IFERROR(IF(VLOOKUP($A247,SCE_ESTADO!$R:$X,7,FALSE)&gt;0,I247*VLOOKUP($A247,BASE_DADOS!$A:$O,12,0),0),0)</f>
        <v>0</v>
      </c>
      <c r="Y247" s="169">
        <f>IFERROR(IF(VLOOKUP($A247,SCE_ESTADO!$R:$X,7,FALSE)&gt;0,J247*VLOOKUP($A247,BASE_DADOS!$A:$O,12,0),0),0)</f>
        <v>0</v>
      </c>
      <c r="Z247" s="169">
        <f>IFERROR(IF(VLOOKUP($A247,SCE_ESTADO!$R:$X,7,FALSE)&gt;0,K247*VLOOKUP($A247,BASE_DADOS!$A:$O,12,0),0),0)</f>
        <v>0</v>
      </c>
      <c r="AA247" s="169">
        <f>IFERROR(IF(VLOOKUP($A247,SCE_ESTADO!$R:$X,7,FALSE)&gt;0,L247*VLOOKUP($A247,BASE_DADOS!$A:$O,12,0),0),0)</f>
        <v>0</v>
      </c>
      <c r="AB247" s="169">
        <f>IFERROR(IF(VLOOKUP($A247,SCE_ESTADO!$R:$X,7,FALSE)&gt;0,M247*VLOOKUP($A247,BASE_DADOS!$A:$O,12,0),0),0)</f>
        <v>0</v>
      </c>
      <c r="AC247" s="169">
        <f>IFERROR(IF(VLOOKUP($A247,SCE_ESTADO!$R:$X,7,FALSE)&gt;0,N247*VLOOKUP($A247,BASE_DADOS!$A:$O,12,0),0),0)</f>
        <v>0</v>
      </c>
      <c r="AD247" s="169">
        <f>IFERROR(IF(VLOOKUP($A247,SCE_ESTADO!$R:$X,7,FALSE)&gt;0,O247*VLOOKUP($A247,BASE_DADOS!$A:$O,12,0),0),0)</f>
        <v>0</v>
      </c>
      <c r="AE247" s="169">
        <f>IFERROR(IF(VLOOKUP($A247,SCE_ESTADO!$R:$X,7,FALSE)&gt;0,P247*VLOOKUP($A247,BASE_DADOS!$A:$O,12,0),0),0)</f>
        <v>0</v>
      </c>
      <c r="AF247" s="169">
        <f>IFERROR(IF(VLOOKUP($A247,SCE_ESTADO!$R:$X,7,FALSE)&gt;0,Q247*VLOOKUP($A247,BASE_DADOS!$A:$O,12,0),0),0)</f>
        <v>0</v>
      </c>
    </row>
    <row r="248" spans="1:32" ht="15.75" customHeight="1">
      <c r="A248" s="165" t="str">
        <f t="shared" si="6"/>
        <v>SCE_ESTADOFALA BRASIL</v>
      </c>
      <c r="B248" s="3" t="s">
        <v>123</v>
      </c>
      <c r="C248" s="121" t="s">
        <v>48</v>
      </c>
      <c r="D248" s="179">
        <f t="shared" ref="D248:Q248" si="8">AVERAGEIFS(D$2:D$244,$C$2:$C$244,$C248)</f>
        <v>0.47997062093146575</v>
      </c>
      <c r="E248" s="179">
        <f t="shared" si="8"/>
        <v>0.5200293790685343</v>
      </c>
      <c r="F248" s="179">
        <f t="shared" si="8"/>
        <v>8.061833377314255E-2</v>
      </c>
      <c r="G248" s="179">
        <f t="shared" si="8"/>
        <v>0.18845537580489155</v>
      </c>
      <c r="H248" s="179">
        <f t="shared" si="8"/>
        <v>0.1891043711684354</v>
      </c>
      <c r="I248" s="179">
        <f t="shared" si="8"/>
        <v>0.19111936211060473</v>
      </c>
      <c r="J248" s="179">
        <f t="shared" si="8"/>
        <v>0.17525793202950948</v>
      </c>
      <c r="K248" s="179">
        <f t="shared" si="8"/>
        <v>0.1754446251134163</v>
      </c>
      <c r="L248" s="179">
        <f t="shared" si="8"/>
        <v>0.33325796007655301</v>
      </c>
      <c r="M248" s="179">
        <f t="shared" si="8"/>
        <v>0.38463491076510453</v>
      </c>
      <c r="N248" s="179">
        <f t="shared" si="8"/>
        <v>0.28210712915834252</v>
      </c>
      <c r="O248" s="179">
        <f t="shared" si="8"/>
        <v>0.43462441545611963</v>
      </c>
      <c r="P248" s="179">
        <f t="shared" si="8"/>
        <v>0.2995067378762663</v>
      </c>
      <c r="Q248" s="179">
        <f t="shared" si="8"/>
        <v>0.26603551333428077</v>
      </c>
      <c r="S248" s="169">
        <f>IFERROR(IF(VLOOKUP($A248,SCE_ESTADO!$R:$X,7,FALSE)&gt;0,D248*VLOOKUP($A248,BASE_DADOS!$A:$O,12,0),0),0)</f>
        <v>0</v>
      </c>
      <c r="T248" s="169">
        <f>IFERROR(IF(VLOOKUP($A248,SCE_ESTADO!$R:$X,7,FALSE)&gt;0,E248*VLOOKUP($A248,BASE_DADOS!$A:$O,12,0),0),0)</f>
        <v>0</v>
      </c>
      <c r="U248" s="169">
        <f>IFERROR(IF(VLOOKUP($A248,SCE_ESTADO!$R:$X,7,FALSE)&gt;0,F248*VLOOKUP($A248,BASE_DADOS!$A:$O,12,0),0),0)</f>
        <v>0</v>
      </c>
      <c r="V248" s="169">
        <f>IFERROR(IF(VLOOKUP($A248,SCE_ESTADO!$R:$X,7,FALSE)&gt;0,G248*VLOOKUP($A248,BASE_DADOS!$A:$O,12,0),0),0)</f>
        <v>0</v>
      </c>
      <c r="W248" s="169">
        <f>IFERROR(IF(VLOOKUP($A248,SCE_ESTADO!$R:$X,7,FALSE)&gt;0,H248*VLOOKUP($A248,BASE_DADOS!$A:$O,12,0),0),0)</f>
        <v>0</v>
      </c>
      <c r="X248" s="169">
        <f>IFERROR(IF(VLOOKUP($A248,SCE_ESTADO!$R:$X,7,FALSE)&gt;0,I248*VLOOKUP($A248,BASE_DADOS!$A:$O,12,0),0),0)</f>
        <v>0</v>
      </c>
      <c r="Y248" s="169">
        <f>IFERROR(IF(VLOOKUP($A248,SCE_ESTADO!$R:$X,7,FALSE)&gt;0,J248*VLOOKUP($A248,BASE_DADOS!$A:$O,12,0),0),0)</f>
        <v>0</v>
      </c>
      <c r="Z248" s="169">
        <f>IFERROR(IF(VLOOKUP($A248,SCE_ESTADO!$R:$X,7,FALSE)&gt;0,K248*VLOOKUP($A248,BASE_DADOS!$A:$O,12,0),0),0)</f>
        <v>0</v>
      </c>
      <c r="AA248" s="169">
        <f>IFERROR(IF(VLOOKUP($A248,SCE_ESTADO!$R:$X,7,FALSE)&gt;0,L248*VLOOKUP($A248,BASE_DADOS!$A:$O,12,0),0),0)</f>
        <v>0</v>
      </c>
      <c r="AB248" s="169">
        <f>IFERROR(IF(VLOOKUP($A248,SCE_ESTADO!$R:$X,7,FALSE)&gt;0,M248*VLOOKUP($A248,BASE_DADOS!$A:$O,12,0),0),0)</f>
        <v>0</v>
      </c>
      <c r="AC248" s="169">
        <f>IFERROR(IF(VLOOKUP($A248,SCE_ESTADO!$R:$X,7,FALSE)&gt;0,N248*VLOOKUP($A248,BASE_DADOS!$A:$O,12,0),0),0)</f>
        <v>0</v>
      </c>
      <c r="AD248" s="169">
        <f>IFERROR(IF(VLOOKUP($A248,SCE_ESTADO!$R:$X,7,FALSE)&gt;0,O248*VLOOKUP($A248,BASE_DADOS!$A:$O,12,0),0),0)</f>
        <v>0</v>
      </c>
      <c r="AE248" s="169">
        <f>IFERROR(IF(VLOOKUP($A248,SCE_ESTADO!$R:$X,7,FALSE)&gt;0,P248*VLOOKUP($A248,BASE_DADOS!$A:$O,12,0),0),0)</f>
        <v>0</v>
      </c>
      <c r="AF248" s="169">
        <f>IFERROR(IF(VLOOKUP($A248,SCE_ESTADO!$R:$X,7,FALSE)&gt;0,Q248*VLOOKUP($A248,BASE_DADOS!$A:$O,12,0),0),0)</f>
        <v>0</v>
      </c>
    </row>
    <row r="249" spans="1:32" ht="15.75" customHeight="1">
      <c r="A249" s="165" t="str">
        <f t="shared" si="6"/>
        <v>SCE_ESTADOHOJE EM DIA</v>
      </c>
      <c r="B249" s="3" t="s">
        <v>123</v>
      </c>
      <c r="C249" s="121" t="s">
        <v>50</v>
      </c>
      <c r="D249" s="179">
        <f t="shared" ref="D249:Q249" si="9">AVERAGEIFS(D$2:D$244,$C$2:$C$244,$C249)</f>
        <v>0.44999643938045225</v>
      </c>
      <c r="E249" s="179">
        <f t="shared" si="9"/>
        <v>0.5500035606195478</v>
      </c>
      <c r="F249" s="179">
        <f t="shared" si="9"/>
        <v>5.0919801685537648E-2</v>
      </c>
      <c r="G249" s="179">
        <f t="shared" si="9"/>
        <v>0.16817981548367897</v>
      </c>
      <c r="H249" s="179">
        <f t="shared" si="9"/>
        <v>0.18677120111467338</v>
      </c>
      <c r="I249" s="179">
        <f t="shared" si="9"/>
        <v>0.19134450712227588</v>
      </c>
      <c r="J249" s="179">
        <f t="shared" si="9"/>
        <v>0.18354152969982282</v>
      </c>
      <c r="K249" s="179">
        <f t="shared" si="9"/>
        <v>0.21924314489401134</v>
      </c>
      <c r="L249" s="179">
        <f t="shared" si="9"/>
        <v>0.24656281526318913</v>
      </c>
      <c r="M249" s="179">
        <f t="shared" si="9"/>
        <v>0.42844795561094301</v>
      </c>
      <c r="N249" s="179">
        <f t="shared" si="9"/>
        <v>0.32498922912586792</v>
      </c>
      <c r="O249" s="179">
        <f t="shared" si="9"/>
        <v>0.42080377374563421</v>
      </c>
      <c r="P249" s="179">
        <f t="shared" si="9"/>
        <v>0.38205221909873072</v>
      </c>
      <c r="Q249" s="179">
        <f t="shared" si="9"/>
        <v>0.1971440071556351</v>
      </c>
      <c r="S249" s="169">
        <f>IFERROR(IF(VLOOKUP($A249,SCE_ESTADO!$R:$X,7,FALSE)&gt;0,D249*VLOOKUP($A249,BASE_DADOS!$A:$O,12,0),0),0)</f>
        <v>0</v>
      </c>
      <c r="T249" s="169">
        <f>IFERROR(IF(VLOOKUP($A249,SCE_ESTADO!$R:$X,7,FALSE)&gt;0,E249*VLOOKUP($A249,BASE_DADOS!$A:$O,12,0),0),0)</f>
        <v>0</v>
      </c>
      <c r="U249" s="169">
        <f>IFERROR(IF(VLOOKUP($A249,SCE_ESTADO!$R:$X,7,FALSE)&gt;0,F249*VLOOKUP($A249,BASE_DADOS!$A:$O,12,0),0),0)</f>
        <v>0</v>
      </c>
      <c r="V249" s="169">
        <f>IFERROR(IF(VLOOKUP($A249,SCE_ESTADO!$R:$X,7,FALSE)&gt;0,G249*VLOOKUP($A249,BASE_DADOS!$A:$O,12,0),0),0)</f>
        <v>0</v>
      </c>
      <c r="W249" s="169">
        <f>IFERROR(IF(VLOOKUP($A249,SCE_ESTADO!$R:$X,7,FALSE)&gt;0,H249*VLOOKUP($A249,BASE_DADOS!$A:$O,12,0),0),0)</f>
        <v>0</v>
      </c>
      <c r="X249" s="169">
        <f>IFERROR(IF(VLOOKUP($A249,SCE_ESTADO!$R:$X,7,FALSE)&gt;0,I249*VLOOKUP($A249,BASE_DADOS!$A:$O,12,0),0),0)</f>
        <v>0</v>
      </c>
      <c r="Y249" s="169">
        <f>IFERROR(IF(VLOOKUP($A249,SCE_ESTADO!$R:$X,7,FALSE)&gt;0,J249*VLOOKUP($A249,BASE_DADOS!$A:$O,12,0),0),0)</f>
        <v>0</v>
      </c>
      <c r="Z249" s="169">
        <f>IFERROR(IF(VLOOKUP($A249,SCE_ESTADO!$R:$X,7,FALSE)&gt;0,K249*VLOOKUP($A249,BASE_DADOS!$A:$O,12,0),0),0)</f>
        <v>0</v>
      </c>
      <c r="AA249" s="169">
        <f>IFERROR(IF(VLOOKUP($A249,SCE_ESTADO!$R:$X,7,FALSE)&gt;0,L249*VLOOKUP($A249,BASE_DADOS!$A:$O,12,0),0),0)</f>
        <v>0</v>
      </c>
      <c r="AB249" s="169">
        <f>IFERROR(IF(VLOOKUP($A249,SCE_ESTADO!$R:$X,7,FALSE)&gt;0,M249*VLOOKUP($A249,BASE_DADOS!$A:$O,12,0),0),0)</f>
        <v>0</v>
      </c>
      <c r="AC249" s="169">
        <f>IFERROR(IF(VLOOKUP($A249,SCE_ESTADO!$R:$X,7,FALSE)&gt;0,N249*VLOOKUP($A249,BASE_DADOS!$A:$O,12,0),0),0)</f>
        <v>0</v>
      </c>
      <c r="AD249" s="169">
        <f>IFERROR(IF(VLOOKUP($A249,SCE_ESTADO!$R:$X,7,FALSE)&gt;0,O249*VLOOKUP($A249,BASE_DADOS!$A:$O,12,0),0),0)</f>
        <v>0</v>
      </c>
      <c r="AE249" s="169">
        <f>IFERROR(IF(VLOOKUP($A249,SCE_ESTADO!$R:$X,7,FALSE)&gt;0,P249*VLOOKUP($A249,BASE_DADOS!$A:$O,12,0),0),0)</f>
        <v>0</v>
      </c>
      <c r="AF249" s="169">
        <f>IFERROR(IF(VLOOKUP($A249,SCE_ESTADO!$R:$X,7,FALSE)&gt;0,Q249*VLOOKUP($A249,BASE_DADOS!$A:$O,12,0),0),0)</f>
        <v>0</v>
      </c>
    </row>
    <row r="250" spans="1:32" ht="15.75" customHeight="1">
      <c r="A250" s="165" t="str">
        <f t="shared" si="6"/>
        <v>SCE_ESTADOBALANÇO GERAL SC</v>
      </c>
      <c r="B250" s="3" t="s">
        <v>123</v>
      </c>
      <c r="C250" s="121" t="s">
        <v>52</v>
      </c>
      <c r="D250" s="179">
        <f t="shared" ref="D250:Q250" si="10">AVERAGEIFS(D$2:D$244,$C$2:$C$244,$C250)</f>
        <v>0.49487658385922079</v>
      </c>
      <c r="E250" s="179">
        <f t="shared" si="10"/>
        <v>0.50512341614077927</v>
      </c>
      <c r="F250" s="179">
        <f t="shared" si="10"/>
        <v>6.393656055193038E-2</v>
      </c>
      <c r="G250" s="179">
        <f t="shared" si="10"/>
        <v>0.1464234809521531</v>
      </c>
      <c r="H250" s="179">
        <f t="shared" si="10"/>
        <v>0.18481889264029364</v>
      </c>
      <c r="I250" s="179">
        <f t="shared" si="10"/>
        <v>0.20045388556615173</v>
      </c>
      <c r="J250" s="179">
        <f t="shared" si="10"/>
        <v>0.19156821379206609</v>
      </c>
      <c r="K250" s="179">
        <f t="shared" si="10"/>
        <v>0.21279896649740496</v>
      </c>
      <c r="L250" s="179">
        <f t="shared" si="10"/>
        <v>0.28086765114453782</v>
      </c>
      <c r="M250" s="179">
        <f t="shared" si="10"/>
        <v>0.44031077064155738</v>
      </c>
      <c r="N250" s="179">
        <f t="shared" si="10"/>
        <v>0.27882157821390485</v>
      </c>
      <c r="O250" s="179">
        <f t="shared" si="10"/>
        <v>0.36106263142127992</v>
      </c>
      <c r="P250" s="179">
        <f t="shared" si="10"/>
        <v>0.37358943953037488</v>
      </c>
      <c r="Q250" s="179">
        <f t="shared" si="10"/>
        <v>0.2653479290483452</v>
      </c>
      <c r="S250" s="169">
        <f>IFERROR(IF(VLOOKUP($A250,SCE_ESTADO!$R:$X,7,FALSE)&gt;0,D250*VLOOKUP($A250,BASE_DADOS!$A:$O,12,0),0),0)</f>
        <v>0</v>
      </c>
      <c r="T250" s="169">
        <f>IFERROR(IF(VLOOKUP($A250,SCE_ESTADO!$R:$X,7,FALSE)&gt;0,E250*VLOOKUP($A250,BASE_DADOS!$A:$O,12,0),0),0)</f>
        <v>0</v>
      </c>
      <c r="U250" s="169">
        <f>IFERROR(IF(VLOOKUP($A250,SCE_ESTADO!$R:$X,7,FALSE)&gt;0,F250*VLOOKUP($A250,BASE_DADOS!$A:$O,12,0),0),0)</f>
        <v>0</v>
      </c>
      <c r="V250" s="169">
        <f>IFERROR(IF(VLOOKUP($A250,SCE_ESTADO!$R:$X,7,FALSE)&gt;0,G250*VLOOKUP($A250,BASE_DADOS!$A:$O,12,0),0),0)</f>
        <v>0</v>
      </c>
      <c r="W250" s="169">
        <f>IFERROR(IF(VLOOKUP($A250,SCE_ESTADO!$R:$X,7,FALSE)&gt;0,H250*VLOOKUP($A250,BASE_DADOS!$A:$O,12,0),0),0)</f>
        <v>0</v>
      </c>
      <c r="X250" s="169">
        <f>IFERROR(IF(VLOOKUP($A250,SCE_ESTADO!$R:$X,7,FALSE)&gt;0,I250*VLOOKUP($A250,BASE_DADOS!$A:$O,12,0),0),0)</f>
        <v>0</v>
      </c>
      <c r="Y250" s="169">
        <f>IFERROR(IF(VLOOKUP($A250,SCE_ESTADO!$R:$X,7,FALSE)&gt;0,J250*VLOOKUP($A250,BASE_DADOS!$A:$O,12,0),0),0)</f>
        <v>0</v>
      </c>
      <c r="Z250" s="169">
        <f>IFERROR(IF(VLOOKUP($A250,SCE_ESTADO!$R:$X,7,FALSE)&gt;0,K250*VLOOKUP($A250,BASE_DADOS!$A:$O,12,0),0),0)</f>
        <v>0</v>
      </c>
      <c r="AA250" s="169">
        <f>IFERROR(IF(VLOOKUP($A250,SCE_ESTADO!$R:$X,7,FALSE)&gt;0,L250*VLOOKUP($A250,BASE_DADOS!$A:$O,12,0),0),0)</f>
        <v>0</v>
      </c>
      <c r="AB250" s="169">
        <f>IFERROR(IF(VLOOKUP($A250,SCE_ESTADO!$R:$X,7,FALSE)&gt;0,M250*VLOOKUP($A250,BASE_DADOS!$A:$O,12,0),0),0)</f>
        <v>0</v>
      </c>
      <c r="AC250" s="169">
        <f>IFERROR(IF(VLOOKUP($A250,SCE_ESTADO!$R:$X,7,FALSE)&gt;0,N250*VLOOKUP($A250,BASE_DADOS!$A:$O,12,0),0),0)</f>
        <v>0</v>
      </c>
      <c r="AD250" s="169">
        <f>IFERROR(IF(VLOOKUP($A250,SCE_ESTADO!$R:$X,7,FALSE)&gt;0,O250*VLOOKUP($A250,BASE_DADOS!$A:$O,12,0),0),0)</f>
        <v>0</v>
      </c>
      <c r="AE250" s="169">
        <f>IFERROR(IF(VLOOKUP($A250,SCE_ESTADO!$R:$X,7,FALSE)&gt;0,P250*VLOOKUP($A250,BASE_DADOS!$A:$O,12,0),0),0)</f>
        <v>0</v>
      </c>
      <c r="AF250" s="169">
        <f>IFERROR(IF(VLOOKUP($A250,SCE_ESTADO!$R:$X,7,FALSE)&gt;0,Q250*VLOOKUP($A250,BASE_DADOS!$A:$O,12,0),0),0)</f>
        <v>0</v>
      </c>
    </row>
    <row r="251" spans="1:32" ht="15.75" customHeight="1">
      <c r="A251" s="165" t="str">
        <f t="shared" si="6"/>
        <v>SCE_ESTADONOVELA DA TARDE 1</v>
      </c>
      <c r="B251" s="3" t="s">
        <v>123</v>
      </c>
      <c r="C251" s="121" t="s">
        <v>56</v>
      </c>
      <c r="D251" s="179">
        <f t="shared" ref="D251:Q251" si="11">AVERAGEIFS(D$2:D$244,$C$2:$C$244,$C251)</f>
        <v>0.52250426164221597</v>
      </c>
      <c r="E251" s="179">
        <f t="shared" si="11"/>
        <v>0.47749573835778403</v>
      </c>
      <c r="F251" s="179">
        <f t="shared" si="11"/>
        <v>9.1624905717507976E-2</v>
      </c>
      <c r="G251" s="179">
        <f t="shared" si="11"/>
        <v>0.14002352487052777</v>
      </c>
      <c r="H251" s="179">
        <f t="shared" si="11"/>
        <v>0.19308842230432724</v>
      </c>
      <c r="I251" s="179">
        <f t="shared" si="11"/>
        <v>0.20236010799009582</v>
      </c>
      <c r="J251" s="179">
        <f t="shared" si="11"/>
        <v>0.18688126106845526</v>
      </c>
      <c r="K251" s="179">
        <f t="shared" si="11"/>
        <v>0.18585511138241928</v>
      </c>
      <c r="L251" s="179">
        <f t="shared" si="11"/>
        <v>0.27887061118205297</v>
      </c>
      <c r="M251" s="179">
        <f t="shared" si="11"/>
        <v>0.36302716738225471</v>
      </c>
      <c r="N251" s="179">
        <f t="shared" si="11"/>
        <v>0.35826888810235885</v>
      </c>
      <c r="O251" s="179">
        <f t="shared" si="11"/>
        <v>0.35161863321486903</v>
      </c>
      <c r="P251" s="179">
        <f t="shared" si="11"/>
        <v>0.35645533258647261</v>
      </c>
      <c r="Q251" s="179">
        <f t="shared" si="11"/>
        <v>0.29175936753199166</v>
      </c>
      <c r="S251" s="169">
        <f>IFERROR(IF(VLOOKUP($A251,SCE_ESTADO!$R:$X,7,FALSE)&gt;0,D251*VLOOKUP($A251,BASE_DADOS!$A:$O,12,0),0),0)</f>
        <v>0</v>
      </c>
      <c r="T251" s="169">
        <f>IFERROR(IF(VLOOKUP($A251,SCE_ESTADO!$R:$X,7,FALSE)&gt;0,E251*VLOOKUP($A251,BASE_DADOS!$A:$O,12,0),0),0)</f>
        <v>0</v>
      </c>
      <c r="U251" s="169">
        <f>IFERROR(IF(VLOOKUP($A251,SCE_ESTADO!$R:$X,7,FALSE)&gt;0,F251*VLOOKUP($A251,BASE_DADOS!$A:$O,12,0),0),0)</f>
        <v>0</v>
      </c>
      <c r="V251" s="169">
        <f>IFERROR(IF(VLOOKUP($A251,SCE_ESTADO!$R:$X,7,FALSE)&gt;0,G251*VLOOKUP($A251,BASE_DADOS!$A:$O,12,0),0),0)</f>
        <v>0</v>
      </c>
      <c r="W251" s="169">
        <f>IFERROR(IF(VLOOKUP($A251,SCE_ESTADO!$R:$X,7,FALSE)&gt;0,H251*VLOOKUP($A251,BASE_DADOS!$A:$O,12,0),0),0)</f>
        <v>0</v>
      </c>
      <c r="X251" s="169">
        <f>IFERROR(IF(VLOOKUP($A251,SCE_ESTADO!$R:$X,7,FALSE)&gt;0,I251*VLOOKUP($A251,BASE_DADOS!$A:$O,12,0),0),0)</f>
        <v>0</v>
      </c>
      <c r="Y251" s="169">
        <f>IFERROR(IF(VLOOKUP($A251,SCE_ESTADO!$R:$X,7,FALSE)&gt;0,J251*VLOOKUP($A251,BASE_DADOS!$A:$O,12,0),0),0)</f>
        <v>0</v>
      </c>
      <c r="Z251" s="169">
        <f>IFERROR(IF(VLOOKUP($A251,SCE_ESTADO!$R:$X,7,FALSE)&gt;0,K251*VLOOKUP($A251,BASE_DADOS!$A:$O,12,0),0),0)</f>
        <v>0</v>
      </c>
      <c r="AA251" s="169">
        <f>IFERROR(IF(VLOOKUP($A251,SCE_ESTADO!$R:$X,7,FALSE)&gt;0,L251*VLOOKUP($A251,BASE_DADOS!$A:$O,12,0),0),0)</f>
        <v>0</v>
      </c>
      <c r="AB251" s="169">
        <f>IFERROR(IF(VLOOKUP($A251,SCE_ESTADO!$R:$X,7,FALSE)&gt;0,M251*VLOOKUP($A251,BASE_DADOS!$A:$O,12,0),0),0)</f>
        <v>0</v>
      </c>
      <c r="AC251" s="169">
        <f>IFERROR(IF(VLOOKUP($A251,SCE_ESTADO!$R:$X,7,FALSE)&gt;0,N251*VLOOKUP($A251,BASE_DADOS!$A:$O,12,0),0),0)</f>
        <v>0</v>
      </c>
      <c r="AD251" s="169">
        <f>IFERROR(IF(VLOOKUP($A251,SCE_ESTADO!$R:$X,7,FALSE)&gt;0,O251*VLOOKUP($A251,BASE_DADOS!$A:$O,12,0),0),0)</f>
        <v>0</v>
      </c>
      <c r="AE251" s="169">
        <f>IFERROR(IF(VLOOKUP($A251,SCE_ESTADO!$R:$X,7,FALSE)&gt;0,P251*VLOOKUP($A251,BASE_DADOS!$A:$O,12,0),0),0)</f>
        <v>0</v>
      </c>
      <c r="AF251" s="169">
        <f>IFERROR(IF(VLOOKUP($A251,SCE_ESTADO!$R:$X,7,FALSE)&gt;0,Q251*VLOOKUP($A251,BASE_DADOS!$A:$O,12,0),0),0)</f>
        <v>0</v>
      </c>
    </row>
    <row r="252" spans="1:32" ht="15.75" customHeight="1">
      <c r="A252" s="165" t="str">
        <f t="shared" si="6"/>
        <v>SCE_ESTADOCIDADE ALERTA NACIONAL</v>
      </c>
      <c r="B252" s="3" t="s">
        <v>123</v>
      </c>
      <c r="C252" s="121" t="s">
        <v>58</v>
      </c>
      <c r="D252" s="179">
        <f t="shared" ref="D252:Q252" si="12">AVERAGEIFS(D$2:D$244,$C$2:$C$244,$C252)</f>
        <v>0.53691077668445997</v>
      </c>
      <c r="E252" s="179">
        <f t="shared" si="12"/>
        <v>0.46308922331554014</v>
      </c>
      <c r="F252" s="179">
        <f t="shared" si="12"/>
        <v>8.8485225075945875E-2</v>
      </c>
      <c r="G252" s="179">
        <f t="shared" si="12"/>
        <v>0.13565244407622204</v>
      </c>
      <c r="H252" s="179">
        <f t="shared" si="12"/>
        <v>0.20974705422074932</v>
      </c>
      <c r="I252" s="179">
        <f t="shared" si="12"/>
        <v>0.22164574703120685</v>
      </c>
      <c r="J252" s="179">
        <f t="shared" si="12"/>
        <v>0.18702172512197368</v>
      </c>
      <c r="K252" s="179">
        <f t="shared" si="12"/>
        <v>0.1571144711405689</v>
      </c>
      <c r="L252" s="179">
        <f t="shared" si="12"/>
        <v>0.27028927905331529</v>
      </c>
      <c r="M252" s="179">
        <f t="shared" si="12"/>
        <v>0.40337460072459108</v>
      </c>
      <c r="N252" s="179">
        <f t="shared" si="12"/>
        <v>0.32633612022209363</v>
      </c>
      <c r="O252" s="179">
        <f t="shared" si="12"/>
        <v>0.36503817504655495</v>
      </c>
      <c r="P252" s="179">
        <f t="shared" si="12"/>
        <v>0.37675232774674122</v>
      </c>
      <c r="Q252" s="179">
        <f t="shared" si="12"/>
        <v>0.25804283054003724</v>
      </c>
      <c r="S252" s="169">
        <f>IFERROR(IF(VLOOKUP($A252,SCE_ESTADO!$R:$X,7,FALSE)&gt;0,D252*VLOOKUP($A252,BASE_DADOS!$A:$O,12,0),0),0)</f>
        <v>0</v>
      </c>
      <c r="T252" s="169">
        <f>IFERROR(IF(VLOOKUP($A252,SCE_ESTADO!$R:$X,7,FALSE)&gt;0,E252*VLOOKUP($A252,BASE_DADOS!$A:$O,12,0),0),0)</f>
        <v>0</v>
      </c>
      <c r="U252" s="169">
        <f>IFERROR(IF(VLOOKUP($A252,SCE_ESTADO!$R:$X,7,FALSE)&gt;0,F252*VLOOKUP($A252,BASE_DADOS!$A:$O,12,0),0),0)</f>
        <v>0</v>
      </c>
      <c r="V252" s="169">
        <f>IFERROR(IF(VLOOKUP($A252,SCE_ESTADO!$R:$X,7,FALSE)&gt;0,G252*VLOOKUP($A252,BASE_DADOS!$A:$O,12,0),0),0)</f>
        <v>0</v>
      </c>
      <c r="W252" s="169">
        <f>IFERROR(IF(VLOOKUP($A252,SCE_ESTADO!$R:$X,7,FALSE)&gt;0,H252*VLOOKUP($A252,BASE_DADOS!$A:$O,12,0),0),0)</f>
        <v>0</v>
      </c>
      <c r="X252" s="169">
        <f>IFERROR(IF(VLOOKUP($A252,SCE_ESTADO!$R:$X,7,FALSE)&gt;0,I252*VLOOKUP($A252,BASE_DADOS!$A:$O,12,0),0),0)</f>
        <v>0</v>
      </c>
      <c r="Y252" s="169">
        <f>IFERROR(IF(VLOOKUP($A252,SCE_ESTADO!$R:$X,7,FALSE)&gt;0,J252*VLOOKUP($A252,BASE_DADOS!$A:$O,12,0),0),0)</f>
        <v>0</v>
      </c>
      <c r="Z252" s="169">
        <f>IFERROR(IF(VLOOKUP($A252,SCE_ESTADO!$R:$X,7,FALSE)&gt;0,K252*VLOOKUP($A252,BASE_DADOS!$A:$O,12,0),0),0)</f>
        <v>0</v>
      </c>
      <c r="AA252" s="169">
        <f>IFERROR(IF(VLOOKUP($A252,SCE_ESTADO!$R:$X,7,FALSE)&gt;0,L252*VLOOKUP($A252,BASE_DADOS!$A:$O,12,0),0),0)</f>
        <v>0</v>
      </c>
      <c r="AB252" s="169">
        <f>IFERROR(IF(VLOOKUP($A252,SCE_ESTADO!$R:$X,7,FALSE)&gt;0,M252*VLOOKUP($A252,BASE_DADOS!$A:$O,12,0),0),0)</f>
        <v>0</v>
      </c>
      <c r="AC252" s="169">
        <f>IFERROR(IF(VLOOKUP($A252,SCE_ESTADO!$R:$X,7,FALSE)&gt;0,N252*VLOOKUP($A252,BASE_DADOS!$A:$O,12,0),0),0)</f>
        <v>0</v>
      </c>
      <c r="AD252" s="169">
        <f>IFERROR(IF(VLOOKUP($A252,SCE_ESTADO!$R:$X,7,FALSE)&gt;0,O252*VLOOKUP($A252,BASE_DADOS!$A:$O,12,0),0),0)</f>
        <v>0</v>
      </c>
      <c r="AE252" s="169">
        <f>IFERROR(IF(VLOOKUP($A252,SCE_ESTADO!$R:$X,7,FALSE)&gt;0,P252*VLOOKUP($A252,BASE_DADOS!$A:$O,12,0),0),0)</f>
        <v>0</v>
      </c>
      <c r="AF252" s="169">
        <f>IFERROR(IF(VLOOKUP($A252,SCE_ESTADO!$R:$X,7,FALSE)&gt;0,Q252*VLOOKUP($A252,BASE_DADOS!$A:$O,12,0),0),0)</f>
        <v>0</v>
      </c>
    </row>
    <row r="253" spans="1:32" ht="15.75" customHeight="1">
      <c r="A253" s="165" t="str">
        <f t="shared" si="6"/>
        <v>SCE_ESTADOCIDADE ALERTA SC</v>
      </c>
      <c r="B253" s="3" t="s">
        <v>123</v>
      </c>
      <c r="C253" s="121" t="s">
        <v>60</v>
      </c>
      <c r="D253" s="179">
        <f t="shared" ref="D253:Q253" si="13">AVERAGEIFS(D$2:D$244,$C$2:$C$244,$C253)</f>
        <v>0.52433445096395637</v>
      </c>
      <c r="E253" s="179">
        <f t="shared" si="13"/>
        <v>0.47566554903604358</v>
      </c>
      <c r="F253" s="179">
        <f t="shared" si="13"/>
        <v>9.8067055603572442E-2</v>
      </c>
      <c r="G253" s="179">
        <f t="shared" si="13"/>
        <v>0.12933643042350906</v>
      </c>
      <c r="H253" s="179">
        <f t="shared" si="13"/>
        <v>0.18215944012292329</v>
      </c>
      <c r="I253" s="179">
        <f t="shared" si="13"/>
        <v>0.16561702919427637</v>
      </c>
      <c r="J253" s="179">
        <f t="shared" si="13"/>
        <v>0.24455242245270334</v>
      </c>
      <c r="K253" s="179">
        <f t="shared" si="13"/>
        <v>0.18060095553634881</v>
      </c>
      <c r="L253" s="179">
        <f t="shared" si="13"/>
        <v>0.28838819036974944</v>
      </c>
      <c r="M253" s="179">
        <f t="shared" si="13"/>
        <v>0.40417539815590953</v>
      </c>
      <c r="N253" s="179">
        <f t="shared" si="13"/>
        <v>0.30726974480767438</v>
      </c>
      <c r="O253" s="179">
        <f t="shared" si="13"/>
        <v>0.4424064865382773</v>
      </c>
      <c r="P253" s="179">
        <f t="shared" si="13"/>
        <v>0.35129912810194502</v>
      </c>
      <c r="Q253" s="179">
        <f t="shared" si="13"/>
        <v>0.20646105202644438</v>
      </c>
      <c r="S253" s="169">
        <f>IFERROR(IF(VLOOKUP($A253,SCE_ESTADO!$R:$X,7,FALSE)&gt;0,D253*VLOOKUP($A253,BASE_DADOS!$A:$O,12,0),0),0)</f>
        <v>0</v>
      </c>
      <c r="T253" s="169">
        <f>IFERROR(IF(VLOOKUP($A253,SCE_ESTADO!$R:$X,7,FALSE)&gt;0,E253*VLOOKUP($A253,BASE_DADOS!$A:$O,12,0),0),0)</f>
        <v>0</v>
      </c>
      <c r="U253" s="169">
        <f>IFERROR(IF(VLOOKUP($A253,SCE_ESTADO!$R:$X,7,FALSE)&gt;0,F253*VLOOKUP($A253,BASE_DADOS!$A:$O,12,0),0),0)</f>
        <v>0</v>
      </c>
      <c r="V253" s="169">
        <f>IFERROR(IF(VLOOKUP($A253,SCE_ESTADO!$R:$X,7,FALSE)&gt;0,G253*VLOOKUP($A253,BASE_DADOS!$A:$O,12,0),0),0)</f>
        <v>0</v>
      </c>
      <c r="W253" s="169">
        <f>IFERROR(IF(VLOOKUP($A253,SCE_ESTADO!$R:$X,7,FALSE)&gt;0,H253*VLOOKUP($A253,BASE_DADOS!$A:$O,12,0),0),0)</f>
        <v>0</v>
      </c>
      <c r="X253" s="169">
        <f>IFERROR(IF(VLOOKUP($A253,SCE_ESTADO!$R:$X,7,FALSE)&gt;0,I253*VLOOKUP($A253,BASE_DADOS!$A:$O,12,0),0),0)</f>
        <v>0</v>
      </c>
      <c r="Y253" s="169">
        <f>IFERROR(IF(VLOOKUP($A253,SCE_ESTADO!$R:$X,7,FALSE)&gt;0,J253*VLOOKUP($A253,BASE_DADOS!$A:$O,12,0),0),0)</f>
        <v>0</v>
      </c>
      <c r="Z253" s="169">
        <f>IFERROR(IF(VLOOKUP($A253,SCE_ESTADO!$R:$X,7,FALSE)&gt;0,K253*VLOOKUP($A253,BASE_DADOS!$A:$O,12,0),0),0)</f>
        <v>0</v>
      </c>
      <c r="AA253" s="169">
        <f>IFERROR(IF(VLOOKUP($A253,SCE_ESTADO!$R:$X,7,FALSE)&gt;0,L253*VLOOKUP($A253,BASE_DADOS!$A:$O,12,0),0),0)</f>
        <v>0</v>
      </c>
      <c r="AB253" s="169">
        <f>IFERROR(IF(VLOOKUP($A253,SCE_ESTADO!$R:$X,7,FALSE)&gt;0,M253*VLOOKUP($A253,BASE_DADOS!$A:$O,12,0),0),0)</f>
        <v>0</v>
      </c>
      <c r="AC253" s="169">
        <f>IFERROR(IF(VLOOKUP($A253,SCE_ESTADO!$R:$X,7,FALSE)&gt;0,N253*VLOOKUP($A253,BASE_DADOS!$A:$O,12,0),0),0)</f>
        <v>0</v>
      </c>
      <c r="AD253" s="169">
        <f>IFERROR(IF(VLOOKUP($A253,SCE_ESTADO!$R:$X,7,FALSE)&gt;0,O253*VLOOKUP($A253,BASE_DADOS!$A:$O,12,0),0),0)</f>
        <v>0</v>
      </c>
      <c r="AE253" s="169">
        <f>IFERROR(IF(VLOOKUP($A253,SCE_ESTADO!$R:$X,7,FALSE)&gt;0,P253*VLOOKUP($A253,BASE_DADOS!$A:$O,12,0),0),0)</f>
        <v>0</v>
      </c>
      <c r="AF253" s="169">
        <f>IFERROR(IF(VLOOKUP($A253,SCE_ESTADO!$R:$X,7,FALSE)&gt;0,Q253*VLOOKUP($A253,BASE_DADOS!$A:$O,12,0),0),0)</f>
        <v>0</v>
      </c>
    </row>
    <row r="254" spans="1:32" ht="15.75" customHeight="1">
      <c r="A254" s="165" t="str">
        <f t="shared" si="6"/>
        <v>SCE_ESTADOND NOTÍCIAS</v>
      </c>
      <c r="B254" s="3" t="s">
        <v>123</v>
      </c>
      <c r="C254" s="121" t="s">
        <v>62</v>
      </c>
      <c r="D254" s="179">
        <f t="shared" ref="D254:Q254" si="14">AVERAGEIFS(D$2:D$244,$C$2:$C$244,$C254)</f>
        <v>0.54758253753684449</v>
      </c>
      <c r="E254" s="179">
        <f t="shared" si="14"/>
        <v>0.45241746246315556</v>
      </c>
      <c r="F254" s="179">
        <f t="shared" si="14"/>
        <v>6.7419862442557696E-2</v>
      </c>
      <c r="G254" s="179">
        <f t="shared" si="14"/>
        <v>0.14277684897969703</v>
      </c>
      <c r="H254" s="179">
        <f t="shared" si="14"/>
        <v>0.19129439180507193</v>
      </c>
      <c r="I254" s="179">
        <f t="shared" si="14"/>
        <v>0.13885840702665592</v>
      </c>
      <c r="J254" s="179">
        <f t="shared" si="14"/>
        <v>0.21372998678023528</v>
      </c>
      <c r="K254" s="179">
        <f t="shared" si="14"/>
        <v>0.24592050296578219</v>
      </c>
      <c r="L254" s="179">
        <f t="shared" si="14"/>
        <v>0.22525699658240614</v>
      </c>
      <c r="M254" s="179">
        <f t="shared" si="14"/>
        <v>0.49063347241638194</v>
      </c>
      <c r="N254" s="179">
        <f t="shared" si="14"/>
        <v>0.28427619766787859</v>
      </c>
      <c r="O254" s="179">
        <f t="shared" si="14"/>
        <v>0.37030143383328246</v>
      </c>
      <c r="P254" s="179">
        <f t="shared" si="14"/>
        <v>0.39929732563401071</v>
      </c>
      <c r="Q254" s="179">
        <f t="shared" si="14"/>
        <v>0.2304012405327068</v>
      </c>
      <c r="S254" s="169">
        <f>IFERROR(IF(VLOOKUP($A254,SCE_ESTADO!$R:$X,7,FALSE)&gt;0,D254*VLOOKUP($A254,BASE_DADOS!$A:$O,12,0),0),0)</f>
        <v>0</v>
      </c>
      <c r="T254" s="169">
        <f>IFERROR(IF(VLOOKUP($A254,SCE_ESTADO!$R:$X,7,FALSE)&gt;0,E254*VLOOKUP($A254,BASE_DADOS!$A:$O,12,0),0),0)</f>
        <v>0</v>
      </c>
      <c r="U254" s="169">
        <f>IFERROR(IF(VLOOKUP($A254,SCE_ESTADO!$R:$X,7,FALSE)&gt;0,F254*VLOOKUP($A254,BASE_DADOS!$A:$O,12,0),0),0)</f>
        <v>0</v>
      </c>
      <c r="V254" s="169">
        <f>IFERROR(IF(VLOOKUP($A254,SCE_ESTADO!$R:$X,7,FALSE)&gt;0,G254*VLOOKUP($A254,BASE_DADOS!$A:$O,12,0),0),0)</f>
        <v>0</v>
      </c>
      <c r="W254" s="169">
        <f>IFERROR(IF(VLOOKUP($A254,SCE_ESTADO!$R:$X,7,FALSE)&gt;0,H254*VLOOKUP($A254,BASE_DADOS!$A:$O,12,0),0),0)</f>
        <v>0</v>
      </c>
      <c r="X254" s="169">
        <f>IFERROR(IF(VLOOKUP($A254,SCE_ESTADO!$R:$X,7,FALSE)&gt;0,I254*VLOOKUP($A254,BASE_DADOS!$A:$O,12,0),0),0)</f>
        <v>0</v>
      </c>
      <c r="Y254" s="169">
        <f>IFERROR(IF(VLOOKUP($A254,SCE_ESTADO!$R:$X,7,FALSE)&gt;0,J254*VLOOKUP($A254,BASE_DADOS!$A:$O,12,0),0),0)</f>
        <v>0</v>
      </c>
      <c r="Z254" s="169">
        <f>IFERROR(IF(VLOOKUP($A254,SCE_ESTADO!$R:$X,7,FALSE)&gt;0,K254*VLOOKUP($A254,BASE_DADOS!$A:$O,12,0),0),0)</f>
        <v>0</v>
      </c>
      <c r="AA254" s="169">
        <f>IFERROR(IF(VLOOKUP($A254,SCE_ESTADO!$R:$X,7,FALSE)&gt;0,L254*VLOOKUP($A254,BASE_DADOS!$A:$O,12,0),0),0)</f>
        <v>0</v>
      </c>
      <c r="AB254" s="169">
        <f>IFERROR(IF(VLOOKUP($A254,SCE_ESTADO!$R:$X,7,FALSE)&gt;0,M254*VLOOKUP($A254,BASE_DADOS!$A:$O,12,0),0),0)</f>
        <v>0</v>
      </c>
      <c r="AC254" s="169">
        <f>IFERROR(IF(VLOOKUP($A254,SCE_ESTADO!$R:$X,7,FALSE)&gt;0,N254*VLOOKUP($A254,BASE_DADOS!$A:$O,12,0),0),0)</f>
        <v>0</v>
      </c>
      <c r="AD254" s="169">
        <f>IFERROR(IF(VLOOKUP($A254,SCE_ESTADO!$R:$X,7,FALSE)&gt;0,O254*VLOOKUP($A254,BASE_DADOS!$A:$O,12,0),0),0)</f>
        <v>0</v>
      </c>
      <c r="AE254" s="169">
        <f>IFERROR(IF(VLOOKUP($A254,SCE_ESTADO!$R:$X,7,FALSE)&gt;0,P254*VLOOKUP($A254,BASE_DADOS!$A:$O,12,0),0),0)</f>
        <v>0</v>
      </c>
      <c r="AF254" s="169">
        <f>IFERROR(IF(VLOOKUP($A254,SCE_ESTADO!$R:$X,7,FALSE)&gt;0,Q254*VLOOKUP($A254,BASE_DADOS!$A:$O,12,0),0),0)</f>
        <v>0</v>
      </c>
    </row>
    <row r="255" spans="1:32" ht="15.75" customHeight="1">
      <c r="A255" s="165" t="str">
        <f t="shared" si="6"/>
        <v>SCE_ESTADOJORNAL DA RECORD</v>
      </c>
      <c r="B255" s="3" t="s">
        <v>123</v>
      </c>
      <c r="C255" s="121" t="s">
        <v>64</v>
      </c>
      <c r="D255" s="179">
        <f t="shared" ref="D255:Q255" si="15">AVERAGEIFS(D$2:D$244,$C$2:$C$244,$C255)</f>
        <v>0.5074840504800685</v>
      </c>
      <c r="E255" s="179">
        <f t="shared" si="15"/>
        <v>0.49251594951993133</v>
      </c>
      <c r="F255" s="179">
        <f t="shared" si="15"/>
        <v>7.8586453552506277E-2</v>
      </c>
      <c r="G255" s="179">
        <f t="shared" si="15"/>
        <v>0.14062657513976953</v>
      </c>
      <c r="H255" s="179">
        <f t="shared" si="15"/>
        <v>0.16114167790774309</v>
      </c>
      <c r="I255" s="179">
        <f t="shared" si="15"/>
        <v>0.16955202374444969</v>
      </c>
      <c r="J255" s="179">
        <f t="shared" si="15"/>
        <v>0.19483475503482084</v>
      </c>
      <c r="K255" s="179">
        <f t="shared" si="15"/>
        <v>0.25525851462071053</v>
      </c>
      <c r="L255" s="179">
        <f t="shared" si="15"/>
        <v>0.25182898610448257</v>
      </c>
      <c r="M255" s="179">
        <f t="shared" si="15"/>
        <v>0.45404382738969146</v>
      </c>
      <c r="N255" s="179">
        <f t="shared" si="15"/>
        <v>0.29379385317249268</v>
      </c>
      <c r="O255" s="179">
        <f t="shared" si="15"/>
        <v>0.38601905852233115</v>
      </c>
      <c r="P255" s="179">
        <f t="shared" si="15"/>
        <v>0.35174551502422791</v>
      </c>
      <c r="Q255" s="179">
        <f t="shared" si="15"/>
        <v>0.26223542645344095</v>
      </c>
      <c r="S255" s="169">
        <f>IFERROR(IF(VLOOKUP($A255,SCE_ESTADO!$R:$X,7,FALSE)&gt;0,D255*VLOOKUP($A255,BASE_DADOS!$A:$O,12,0),0),0)</f>
        <v>0</v>
      </c>
      <c r="T255" s="169">
        <f>IFERROR(IF(VLOOKUP($A255,SCE_ESTADO!$R:$X,7,FALSE)&gt;0,E255*VLOOKUP($A255,BASE_DADOS!$A:$O,12,0),0),0)</f>
        <v>0</v>
      </c>
      <c r="U255" s="169">
        <f>IFERROR(IF(VLOOKUP($A255,SCE_ESTADO!$R:$X,7,FALSE)&gt;0,F255*VLOOKUP($A255,BASE_DADOS!$A:$O,12,0),0),0)</f>
        <v>0</v>
      </c>
      <c r="V255" s="169">
        <f>IFERROR(IF(VLOOKUP($A255,SCE_ESTADO!$R:$X,7,FALSE)&gt;0,G255*VLOOKUP($A255,BASE_DADOS!$A:$O,12,0),0),0)</f>
        <v>0</v>
      </c>
      <c r="W255" s="169">
        <f>IFERROR(IF(VLOOKUP($A255,SCE_ESTADO!$R:$X,7,FALSE)&gt;0,H255*VLOOKUP($A255,BASE_DADOS!$A:$O,12,0),0),0)</f>
        <v>0</v>
      </c>
      <c r="X255" s="169">
        <f>IFERROR(IF(VLOOKUP($A255,SCE_ESTADO!$R:$X,7,FALSE)&gt;0,I255*VLOOKUP($A255,BASE_DADOS!$A:$O,12,0),0),0)</f>
        <v>0</v>
      </c>
      <c r="Y255" s="169">
        <f>IFERROR(IF(VLOOKUP($A255,SCE_ESTADO!$R:$X,7,FALSE)&gt;0,J255*VLOOKUP($A255,BASE_DADOS!$A:$O,12,0),0),0)</f>
        <v>0</v>
      </c>
      <c r="Z255" s="169">
        <f>IFERROR(IF(VLOOKUP($A255,SCE_ESTADO!$R:$X,7,FALSE)&gt;0,K255*VLOOKUP($A255,BASE_DADOS!$A:$O,12,0),0),0)</f>
        <v>0</v>
      </c>
      <c r="AA255" s="169">
        <f>IFERROR(IF(VLOOKUP($A255,SCE_ESTADO!$R:$X,7,FALSE)&gt;0,L255*VLOOKUP($A255,BASE_DADOS!$A:$O,12,0),0),0)</f>
        <v>0</v>
      </c>
      <c r="AB255" s="169">
        <f>IFERROR(IF(VLOOKUP($A255,SCE_ESTADO!$R:$X,7,FALSE)&gt;0,M255*VLOOKUP($A255,BASE_DADOS!$A:$O,12,0),0),0)</f>
        <v>0</v>
      </c>
      <c r="AC255" s="169">
        <f>IFERROR(IF(VLOOKUP($A255,SCE_ESTADO!$R:$X,7,FALSE)&gt;0,N255*VLOOKUP($A255,BASE_DADOS!$A:$O,12,0),0),0)</f>
        <v>0</v>
      </c>
      <c r="AD255" s="169">
        <f>IFERROR(IF(VLOOKUP($A255,SCE_ESTADO!$R:$X,7,FALSE)&gt;0,O255*VLOOKUP($A255,BASE_DADOS!$A:$O,12,0),0),0)</f>
        <v>0</v>
      </c>
      <c r="AE255" s="169">
        <f>IFERROR(IF(VLOOKUP($A255,SCE_ESTADO!$R:$X,7,FALSE)&gt;0,P255*VLOOKUP($A255,BASE_DADOS!$A:$O,12,0),0),0)</f>
        <v>0</v>
      </c>
      <c r="AF255" s="169">
        <f>IFERROR(IF(VLOOKUP($A255,SCE_ESTADO!$R:$X,7,FALSE)&gt;0,Q255*VLOOKUP($A255,BASE_DADOS!$A:$O,12,0),0),0)</f>
        <v>0</v>
      </c>
    </row>
    <row r="256" spans="1:32" ht="15.75" customHeight="1">
      <c r="A256" s="165" t="str">
        <f t="shared" si="6"/>
        <v>SCE_ESTADONOVELA 3</v>
      </c>
      <c r="B256" s="3" t="s">
        <v>123</v>
      </c>
      <c r="C256" s="121" t="s">
        <v>66</v>
      </c>
      <c r="D256" s="179">
        <f t="shared" ref="D256:Q256" si="16">AVERAGEIFS(D$2:D$244,$C$2:$C$244,$C256)</f>
        <v>0.55687995151323455</v>
      </c>
      <c r="E256" s="179">
        <f t="shared" si="16"/>
        <v>0.44312004848676551</v>
      </c>
      <c r="F256" s="179">
        <f t="shared" si="16"/>
        <v>0.1114465975948951</v>
      </c>
      <c r="G256" s="179">
        <f t="shared" si="16"/>
        <v>0.1537856683823122</v>
      </c>
      <c r="H256" s="179">
        <f t="shared" si="16"/>
        <v>0.19210308634831144</v>
      </c>
      <c r="I256" s="179">
        <f t="shared" si="16"/>
        <v>0.13847545743890924</v>
      </c>
      <c r="J256" s="179">
        <f t="shared" si="16"/>
        <v>0.20553255721173147</v>
      </c>
      <c r="K256" s="179">
        <f t="shared" si="16"/>
        <v>0.1986566330238406</v>
      </c>
      <c r="L256" s="179">
        <f t="shared" si="16"/>
        <v>0.28167177015087314</v>
      </c>
      <c r="M256" s="179">
        <f t="shared" si="16"/>
        <v>0.4718303080261792</v>
      </c>
      <c r="N256" s="179">
        <f t="shared" si="16"/>
        <v>0.24616458848961434</v>
      </c>
      <c r="O256" s="179">
        <f t="shared" si="16"/>
        <v>0.3812301177228028</v>
      </c>
      <c r="P256" s="179">
        <f t="shared" si="16"/>
        <v>0.37736225559346354</v>
      </c>
      <c r="Q256" s="179">
        <f t="shared" si="16"/>
        <v>0.24140762668373358</v>
      </c>
      <c r="S256" s="169">
        <f>IFERROR(IF(VLOOKUP($A256,SCE_ESTADO!$R:$X,7,FALSE)&gt;0,D256*VLOOKUP($A256,BASE_DADOS!$A:$O,12,0),0),0)</f>
        <v>0</v>
      </c>
      <c r="T256" s="169">
        <f>IFERROR(IF(VLOOKUP($A256,SCE_ESTADO!$R:$X,7,FALSE)&gt;0,E256*VLOOKUP($A256,BASE_DADOS!$A:$O,12,0),0),0)</f>
        <v>0</v>
      </c>
      <c r="U256" s="169">
        <f>IFERROR(IF(VLOOKUP($A256,SCE_ESTADO!$R:$X,7,FALSE)&gt;0,F256*VLOOKUP($A256,BASE_DADOS!$A:$O,12,0),0),0)</f>
        <v>0</v>
      </c>
      <c r="V256" s="169">
        <f>IFERROR(IF(VLOOKUP($A256,SCE_ESTADO!$R:$X,7,FALSE)&gt;0,G256*VLOOKUP($A256,BASE_DADOS!$A:$O,12,0),0),0)</f>
        <v>0</v>
      </c>
      <c r="W256" s="169">
        <f>IFERROR(IF(VLOOKUP($A256,SCE_ESTADO!$R:$X,7,FALSE)&gt;0,H256*VLOOKUP($A256,BASE_DADOS!$A:$O,12,0),0),0)</f>
        <v>0</v>
      </c>
      <c r="X256" s="169">
        <f>IFERROR(IF(VLOOKUP($A256,SCE_ESTADO!$R:$X,7,FALSE)&gt;0,I256*VLOOKUP($A256,BASE_DADOS!$A:$O,12,0),0),0)</f>
        <v>0</v>
      </c>
      <c r="Y256" s="169">
        <f>IFERROR(IF(VLOOKUP($A256,SCE_ESTADO!$R:$X,7,FALSE)&gt;0,J256*VLOOKUP($A256,BASE_DADOS!$A:$O,12,0),0),0)</f>
        <v>0</v>
      </c>
      <c r="Z256" s="169">
        <f>IFERROR(IF(VLOOKUP($A256,SCE_ESTADO!$R:$X,7,FALSE)&gt;0,K256*VLOOKUP($A256,BASE_DADOS!$A:$O,12,0),0),0)</f>
        <v>0</v>
      </c>
      <c r="AA256" s="169">
        <f>IFERROR(IF(VLOOKUP($A256,SCE_ESTADO!$R:$X,7,FALSE)&gt;0,L256*VLOOKUP($A256,BASE_DADOS!$A:$O,12,0),0),0)</f>
        <v>0</v>
      </c>
      <c r="AB256" s="169">
        <f>IFERROR(IF(VLOOKUP($A256,SCE_ESTADO!$R:$X,7,FALSE)&gt;0,M256*VLOOKUP($A256,BASE_DADOS!$A:$O,12,0),0),0)</f>
        <v>0</v>
      </c>
      <c r="AC256" s="169">
        <f>IFERROR(IF(VLOOKUP($A256,SCE_ESTADO!$R:$X,7,FALSE)&gt;0,N256*VLOOKUP($A256,BASE_DADOS!$A:$O,12,0),0),0)</f>
        <v>0</v>
      </c>
      <c r="AD256" s="169">
        <f>IFERROR(IF(VLOOKUP($A256,SCE_ESTADO!$R:$X,7,FALSE)&gt;0,O256*VLOOKUP($A256,BASE_DADOS!$A:$O,12,0),0),0)</f>
        <v>0</v>
      </c>
      <c r="AE256" s="169">
        <f>IFERROR(IF(VLOOKUP($A256,SCE_ESTADO!$R:$X,7,FALSE)&gt;0,P256*VLOOKUP($A256,BASE_DADOS!$A:$O,12,0),0),0)</f>
        <v>0</v>
      </c>
      <c r="AF256" s="169">
        <f>IFERROR(IF(VLOOKUP($A256,SCE_ESTADO!$R:$X,7,FALSE)&gt;0,Q256*VLOOKUP($A256,BASE_DADOS!$A:$O,12,0),0),0)</f>
        <v>0</v>
      </c>
    </row>
    <row r="257" spans="1:32" ht="15.75" customHeight="1">
      <c r="A257" s="165" t="str">
        <f t="shared" si="6"/>
        <v>SCE_ESTADONOVELA 22HS</v>
      </c>
      <c r="B257" s="3" t="s">
        <v>123</v>
      </c>
      <c r="C257" s="121" t="s">
        <v>68</v>
      </c>
      <c r="D257" s="179">
        <f t="shared" ref="D257:Q257" si="17">AVERAGEIFS(D$2:D$244,$C$2:$C$244,$C257)</f>
        <v>0.55956298881054212</v>
      </c>
      <c r="E257" s="179">
        <f t="shared" si="17"/>
        <v>0.44043701118945783</v>
      </c>
      <c r="F257" s="179">
        <f t="shared" si="17"/>
        <v>0.11617949559161496</v>
      </c>
      <c r="G257" s="179">
        <f t="shared" si="17"/>
        <v>0.15352995036045117</v>
      </c>
      <c r="H257" s="179">
        <f t="shared" si="17"/>
        <v>0.19144423017861542</v>
      </c>
      <c r="I257" s="179">
        <f t="shared" si="17"/>
        <v>0.14304366761390555</v>
      </c>
      <c r="J257" s="179">
        <f t="shared" si="17"/>
        <v>0.20720140342547669</v>
      </c>
      <c r="K257" s="179">
        <f t="shared" si="17"/>
        <v>0.18843458616326947</v>
      </c>
      <c r="L257" s="179">
        <f t="shared" si="17"/>
        <v>0.28535878683603871</v>
      </c>
      <c r="M257" s="179">
        <f t="shared" si="17"/>
        <v>0.47516264591679463</v>
      </c>
      <c r="N257" s="179">
        <f t="shared" si="17"/>
        <v>0.23947856724716668</v>
      </c>
      <c r="O257" s="179">
        <f t="shared" si="17"/>
        <v>0.38541131545019064</v>
      </c>
      <c r="P257" s="179">
        <f t="shared" si="17"/>
        <v>0.37409720126323265</v>
      </c>
      <c r="Q257" s="179">
        <f t="shared" si="17"/>
        <v>0.24082481661990995</v>
      </c>
      <c r="S257" s="169">
        <f>IFERROR(IF(VLOOKUP($A257,SCE_ESTADO!$R:$X,7,FALSE)&gt;0,D257*VLOOKUP($A257,BASE_DADOS!$A:$O,12,0),0),0)</f>
        <v>0</v>
      </c>
      <c r="T257" s="169">
        <f>IFERROR(IF(VLOOKUP($A257,SCE_ESTADO!$R:$X,7,FALSE)&gt;0,E257*VLOOKUP($A257,BASE_DADOS!$A:$O,12,0),0),0)</f>
        <v>0</v>
      </c>
      <c r="U257" s="169">
        <f>IFERROR(IF(VLOOKUP($A257,SCE_ESTADO!$R:$X,7,FALSE)&gt;0,F257*VLOOKUP($A257,BASE_DADOS!$A:$O,12,0),0),0)</f>
        <v>0</v>
      </c>
      <c r="V257" s="169">
        <f>IFERROR(IF(VLOOKUP($A257,SCE_ESTADO!$R:$X,7,FALSE)&gt;0,G257*VLOOKUP($A257,BASE_DADOS!$A:$O,12,0),0),0)</f>
        <v>0</v>
      </c>
      <c r="W257" s="169">
        <f>IFERROR(IF(VLOOKUP($A257,SCE_ESTADO!$R:$X,7,FALSE)&gt;0,H257*VLOOKUP($A257,BASE_DADOS!$A:$O,12,0),0),0)</f>
        <v>0</v>
      </c>
      <c r="X257" s="169">
        <f>IFERROR(IF(VLOOKUP($A257,SCE_ESTADO!$R:$X,7,FALSE)&gt;0,I257*VLOOKUP($A257,BASE_DADOS!$A:$O,12,0),0),0)</f>
        <v>0</v>
      </c>
      <c r="Y257" s="169">
        <f>IFERROR(IF(VLOOKUP($A257,SCE_ESTADO!$R:$X,7,FALSE)&gt;0,J257*VLOOKUP($A257,BASE_DADOS!$A:$O,12,0),0),0)</f>
        <v>0</v>
      </c>
      <c r="Z257" s="169">
        <f>IFERROR(IF(VLOOKUP($A257,SCE_ESTADO!$R:$X,7,FALSE)&gt;0,K257*VLOOKUP($A257,BASE_DADOS!$A:$O,12,0),0),0)</f>
        <v>0</v>
      </c>
      <c r="AA257" s="169">
        <f>IFERROR(IF(VLOOKUP($A257,SCE_ESTADO!$R:$X,7,FALSE)&gt;0,L257*VLOOKUP($A257,BASE_DADOS!$A:$O,12,0),0),0)</f>
        <v>0</v>
      </c>
      <c r="AB257" s="169">
        <f>IFERROR(IF(VLOOKUP($A257,SCE_ESTADO!$R:$X,7,FALSE)&gt;0,M257*VLOOKUP($A257,BASE_DADOS!$A:$O,12,0),0),0)</f>
        <v>0</v>
      </c>
      <c r="AC257" s="169">
        <f>IFERROR(IF(VLOOKUP($A257,SCE_ESTADO!$R:$X,7,FALSE)&gt;0,N257*VLOOKUP($A257,BASE_DADOS!$A:$O,12,0),0),0)</f>
        <v>0</v>
      </c>
      <c r="AD257" s="169">
        <f>IFERROR(IF(VLOOKUP($A257,SCE_ESTADO!$R:$X,7,FALSE)&gt;0,O257*VLOOKUP($A257,BASE_DADOS!$A:$O,12,0),0),0)</f>
        <v>0</v>
      </c>
      <c r="AE257" s="169">
        <f>IFERROR(IF(VLOOKUP($A257,SCE_ESTADO!$R:$X,7,FALSE)&gt;0,P257*VLOOKUP($A257,BASE_DADOS!$A:$O,12,0),0),0)</f>
        <v>0</v>
      </c>
      <c r="AF257" s="169">
        <f>IFERROR(IF(VLOOKUP($A257,SCE_ESTADO!$R:$X,7,FALSE)&gt;0,Q257*VLOOKUP($A257,BASE_DADOS!$A:$O,12,0),0),0)</f>
        <v>0</v>
      </c>
    </row>
    <row r="258" spans="1:32" ht="15.75" customHeight="1">
      <c r="A258" s="165" t="str">
        <f t="shared" si="6"/>
        <v>SCE_ESTADOREALITY SHOW 1</v>
      </c>
      <c r="B258" s="3" t="s">
        <v>123</v>
      </c>
      <c r="C258" s="121" t="s">
        <v>70</v>
      </c>
      <c r="D258" s="179">
        <f t="shared" ref="D258:Q258" si="18">AVERAGEIFS(D$2:D$244,$C$2:$C$244,$C258)</f>
        <v>0.54540313074997304</v>
      </c>
      <c r="E258" s="179">
        <f t="shared" si="18"/>
        <v>0.45459686925002701</v>
      </c>
      <c r="F258" s="179">
        <f t="shared" si="18"/>
        <v>9.5826381864335106E-2</v>
      </c>
      <c r="G258" s="179">
        <f t="shared" si="18"/>
        <v>0.15726593262645658</v>
      </c>
      <c r="H258" s="179">
        <f t="shared" si="18"/>
        <v>0.19761541874969688</v>
      </c>
      <c r="I258" s="179">
        <f t="shared" si="18"/>
        <v>0.17438021621671265</v>
      </c>
      <c r="J258" s="179">
        <f t="shared" si="18"/>
        <v>0.20384089551802906</v>
      </c>
      <c r="K258" s="179">
        <f t="shared" si="18"/>
        <v>0.17073782169143636</v>
      </c>
      <c r="L258" s="179">
        <f t="shared" si="18"/>
        <v>0.28446797570092369</v>
      </c>
      <c r="M258" s="179">
        <f t="shared" si="18"/>
        <v>0.44662312507480872</v>
      </c>
      <c r="N258" s="179">
        <f t="shared" si="18"/>
        <v>0.26874223255760088</v>
      </c>
      <c r="O258" s="179">
        <f t="shared" si="18"/>
        <v>0.38565844453373971</v>
      </c>
      <c r="P258" s="179">
        <f t="shared" si="18"/>
        <v>0.37270670428569663</v>
      </c>
      <c r="Q258" s="179">
        <f t="shared" si="18"/>
        <v>0.24163485118056363</v>
      </c>
      <c r="S258" s="169">
        <f>IFERROR(IF(VLOOKUP($A258,SCE_ESTADO!$R:$X,7,FALSE)&gt;0,D258*VLOOKUP($A258,BASE_DADOS!$A:$O,12,0),0),0)</f>
        <v>0</v>
      </c>
      <c r="T258" s="169">
        <f>IFERROR(IF(VLOOKUP($A258,SCE_ESTADO!$R:$X,7,FALSE)&gt;0,E258*VLOOKUP($A258,BASE_DADOS!$A:$O,12,0),0),0)</f>
        <v>0</v>
      </c>
      <c r="U258" s="169">
        <f>IFERROR(IF(VLOOKUP($A258,SCE_ESTADO!$R:$X,7,FALSE)&gt;0,F258*VLOOKUP($A258,BASE_DADOS!$A:$O,12,0),0),0)</f>
        <v>0</v>
      </c>
      <c r="V258" s="169">
        <f>IFERROR(IF(VLOOKUP($A258,SCE_ESTADO!$R:$X,7,FALSE)&gt;0,G258*VLOOKUP($A258,BASE_DADOS!$A:$O,12,0),0),0)</f>
        <v>0</v>
      </c>
      <c r="W258" s="169">
        <f>IFERROR(IF(VLOOKUP($A258,SCE_ESTADO!$R:$X,7,FALSE)&gt;0,H258*VLOOKUP($A258,BASE_DADOS!$A:$O,12,0),0),0)</f>
        <v>0</v>
      </c>
      <c r="X258" s="169">
        <f>IFERROR(IF(VLOOKUP($A258,SCE_ESTADO!$R:$X,7,FALSE)&gt;0,I258*VLOOKUP($A258,BASE_DADOS!$A:$O,12,0),0),0)</f>
        <v>0</v>
      </c>
      <c r="Y258" s="169">
        <f>IFERROR(IF(VLOOKUP($A258,SCE_ESTADO!$R:$X,7,FALSE)&gt;0,J258*VLOOKUP($A258,BASE_DADOS!$A:$O,12,0),0),0)</f>
        <v>0</v>
      </c>
      <c r="Z258" s="169">
        <f>IFERROR(IF(VLOOKUP($A258,SCE_ESTADO!$R:$X,7,FALSE)&gt;0,K258*VLOOKUP($A258,BASE_DADOS!$A:$O,12,0),0),0)</f>
        <v>0</v>
      </c>
      <c r="AA258" s="169">
        <f>IFERROR(IF(VLOOKUP($A258,SCE_ESTADO!$R:$X,7,FALSE)&gt;0,L258*VLOOKUP($A258,BASE_DADOS!$A:$O,12,0),0),0)</f>
        <v>0</v>
      </c>
      <c r="AB258" s="169">
        <f>IFERROR(IF(VLOOKUP($A258,SCE_ESTADO!$R:$X,7,FALSE)&gt;0,M258*VLOOKUP($A258,BASE_DADOS!$A:$O,12,0),0),0)</f>
        <v>0</v>
      </c>
      <c r="AC258" s="169">
        <f>IFERROR(IF(VLOOKUP($A258,SCE_ESTADO!$R:$X,7,FALSE)&gt;0,N258*VLOOKUP($A258,BASE_DADOS!$A:$O,12,0),0),0)</f>
        <v>0</v>
      </c>
      <c r="AD258" s="169">
        <f>IFERROR(IF(VLOOKUP($A258,SCE_ESTADO!$R:$X,7,FALSE)&gt;0,O258*VLOOKUP($A258,BASE_DADOS!$A:$O,12,0),0),0)</f>
        <v>0</v>
      </c>
      <c r="AE258" s="169">
        <f>IFERROR(IF(VLOOKUP($A258,SCE_ESTADO!$R:$X,7,FALSE)&gt;0,P258*VLOOKUP($A258,BASE_DADOS!$A:$O,12,0),0),0)</f>
        <v>0</v>
      </c>
      <c r="AF258" s="169">
        <f>IFERROR(IF(VLOOKUP($A258,SCE_ESTADO!$R:$X,7,FALSE)&gt;0,Q258*VLOOKUP($A258,BASE_DADOS!$A:$O,12,0),0),0)</f>
        <v>0</v>
      </c>
    </row>
    <row r="259" spans="1:32" ht="15.75" customHeight="1">
      <c r="A259" s="165" t="str">
        <f t="shared" si="6"/>
        <v>SCE_ESTADOREALITY SHOW 2</v>
      </c>
      <c r="B259" s="3" t="s">
        <v>123</v>
      </c>
      <c r="C259" s="121" t="s">
        <v>144</v>
      </c>
      <c r="D259" s="179">
        <f t="shared" ref="D259:Q259" si="19">AVERAGEIFS(D$2:D$244,$C$2:$C$244,$C259)</f>
        <v>0.54540313074997304</v>
      </c>
      <c r="E259" s="179">
        <f t="shared" si="19"/>
        <v>0.45459686925002701</v>
      </c>
      <c r="F259" s="179">
        <f t="shared" si="19"/>
        <v>9.5826381864335106E-2</v>
      </c>
      <c r="G259" s="179">
        <f t="shared" si="19"/>
        <v>0.15726593262645658</v>
      </c>
      <c r="H259" s="179">
        <f t="shared" si="19"/>
        <v>0.19761541874969688</v>
      </c>
      <c r="I259" s="179">
        <f t="shared" si="19"/>
        <v>0.17438021621671265</v>
      </c>
      <c r="J259" s="179">
        <f t="shared" si="19"/>
        <v>0.20384089551802906</v>
      </c>
      <c r="K259" s="179">
        <f t="shared" si="19"/>
        <v>0.17073782169143636</v>
      </c>
      <c r="L259" s="179">
        <f t="shared" si="19"/>
        <v>0.28446797570092369</v>
      </c>
      <c r="M259" s="179">
        <f t="shared" si="19"/>
        <v>0.44662312507480872</v>
      </c>
      <c r="N259" s="179">
        <f t="shared" si="19"/>
        <v>0.26874223255760088</v>
      </c>
      <c r="O259" s="179">
        <f t="shared" si="19"/>
        <v>0.38565844453373971</v>
      </c>
      <c r="P259" s="179">
        <f t="shared" si="19"/>
        <v>0.37270670428569663</v>
      </c>
      <c r="Q259" s="179">
        <f t="shared" si="19"/>
        <v>0.24163485118056363</v>
      </c>
      <c r="S259" s="169">
        <f>IFERROR(IF(VLOOKUP($A259,SCE_ESTADO!$R:$X,7,FALSE)&gt;0,D259*VLOOKUP($A259,BASE_DADOS!$A:$O,12,0),0),0)</f>
        <v>0</v>
      </c>
      <c r="T259" s="169">
        <f>IFERROR(IF(VLOOKUP($A259,SCE_ESTADO!$R:$X,7,FALSE)&gt;0,E259*VLOOKUP($A259,BASE_DADOS!$A:$O,12,0),0),0)</f>
        <v>0</v>
      </c>
      <c r="U259" s="169">
        <f>IFERROR(IF(VLOOKUP($A259,SCE_ESTADO!$R:$X,7,FALSE)&gt;0,F259*VLOOKUP($A259,BASE_DADOS!$A:$O,12,0),0),0)</f>
        <v>0</v>
      </c>
      <c r="V259" s="169">
        <f>IFERROR(IF(VLOOKUP($A259,SCE_ESTADO!$R:$X,7,FALSE)&gt;0,G259*VLOOKUP($A259,BASE_DADOS!$A:$O,12,0),0),0)</f>
        <v>0</v>
      </c>
      <c r="W259" s="169">
        <f>IFERROR(IF(VLOOKUP($A259,SCE_ESTADO!$R:$X,7,FALSE)&gt;0,H259*VLOOKUP($A259,BASE_DADOS!$A:$O,12,0),0),0)</f>
        <v>0</v>
      </c>
      <c r="X259" s="169">
        <f>IFERROR(IF(VLOOKUP($A259,SCE_ESTADO!$R:$X,7,FALSE)&gt;0,I259*VLOOKUP($A259,BASE_DADOS!$A:$O,12,0),0),0)</f>
        <v>0</v>
      </c>
      <c r="Y259" s="169">
        <f>IFERROR(IF(VLOOKUP($A259,SCE_ESTADO!$R:$X,7,FALSE)&gt;0,J259*VLOOKUP($A259,BASE_DADOS!$A:$O,12,0),0),0)</f>
        <v>0</v>
      </c>
      <c r="Z259" s="169">
        <f>IFERROR(IF(VLOOKUP($A259,SCE_ESTADO!$R:$X,7,FALSE)&gt;0,K259*VLOOKUP($A259,BASE_DADOS!$A:$O,12,0),0),0)</f>
        <v>0</v>
      </c>
      <c r="AA259" s="169">
        <f>IFERROR(IF(VLOOKUP($A259,SCE_ESTADO!$R:$X,7,FALSE)&gt;0,L259*VLOOKUP($A259,BASE_DADOS!$A:$O,12,0),0),0)</f>
        <v>0</v>
      </c>
      <c r="AB259" s="169">
        <f>IFERROR(IF(VLOOKUP($A259,SCE_ESTADO!$R:$X,7,FALSE)&gt;0,M259*VLOOKUP($A259,BASE_DADOS!$A:$O,12,0),0),0)</f>
        <v>0</v>
      </c>
      <c r="AC259" s="169">
        <f>IFERROR(IF(VLOOKUP($A259,SCE_ESTADO!$R:$X,7,FALSE)&gt;0,N259*VLOOKUP($A259,BASE_DADOS!$A:$O,12,0),0),0)</f>
        <v>0</v>
      </c>
      <c r="AD259" s="169">
        <f>IFERROR(IF(VLOOKUP($A259,SCE_ESTADO!$R:$X,7,FALSE)&gt;0,O259*VLOOKUP($A259,BASE_DADOS!$A:$O,12,0),0),0)</f>
        <v>0</v>
      </c>
      <c r="AE259" s="169">
        <f>IFERROR(IF(VLOOKUP($A259,SCE_ESTADO!$R:$X,7,FALSE)&gt;0,P259*VLOOKUP($A259,BASE_DADOS!$A:$O,12,0),0),0)</f>
        <v>0</v>
      </c>
      <c r="AF259" s="169">
        <f>IFERROR(IF(VLOOKUP($A259,SCE_ESTADO!$R:$X,7,FALSE)&gt;0,Q259*VLOOKUP($A259,BASE_DADOS!$A:$O,12,0),0),0)</f>
        <v>0</v>
      </c>
    </row>
    <row r="260" spans="1:32" ht="15.75" customHeight="1">
      <c r="A260" s="165" t="str">
        <f t="shared" si="6"/>
        <v>SCE_ESTADOREALITY SHOW 3</v>
      </c>
      <c r="B260" s="3" t="s">
        <v>123</v>
      </c>
      <c r="C260" s="121" t="s">
        <v>145</v>
      </c>
      <c r="D260" s="179">
        <f t="shared" ref="D260:Q260" si="20">AVERAGEIFS(D$2:D$244,$C$2:$C$244,$C260)</f>
        <v>0.54540313074997304</v>
      </c>
      <c r="E260" s="179">
        <f t="shared" si="20"/>
        <v>0.45459686925002701</v>
      </c>
      <c r="F260" s="179">
        <f t="shared" si="20"/>
        <v>9.5826381864335106E-2</v>
      </c>
      <c r="G260" s="179">
        <f t="shared" si="20"/>
        <v>0.15726593262645658</v>
      </c>
      <c r="H260" s="179">
        <f t="shared" si="20"/>
        <v>0.19761541874969688</v>
      </c>
      <c r="I260" s="179">
        <f t="shared" si="20"/>
        <v>0.17438021621671265</v>
      </c>
      <c r="J260" s="179">
        <f t="shared" si="20"/>
        <v>0.20384089551802906</v>
      </c>
      <c r="K260" s="179">
        <f t="shared" si="20"/>
        <v>0.17073782169143636</v>
      </c>
      <c r="L260" s="179">
        <f t="shared" si="20"/>
        <v>0.28446797570092369</v>
      </c>
      <c r="M260" s="179">
        <f t="shared" si="20"/>
        <v>0.44662312507480872</v>
      </c>
      <c r="N260" s="179">
        <f t="shared" si="20"/>
        <v>0.26874223255760088</v>
      </c>
      <c r="O260" s="179">
        <f t="shared" si="20"/>
        <v>0.38565844453373971</v>
      </c>
      <c r="P260" s="179">
        <f t="shared" si="20"/>
        <v>0.37270670428569663</v>
      </c>
      <c r="Q260" s="179">
        <f t="shared" si="20"/>
        <v>0.24163485118056363</v>
      </c>
      <c r="S260" s="169">
        <f>IFERROR(IF(VLOOKUP($A260,SCE_ESTADO!$R:$X,7,FALSE)&gt;0,D260*VLOOKUP($A260,BASE_DADOS!$A:$O,12,0),0),0)</f>
        <v>0</v>
      </c>
      <c r="T260" s="169">
        <f>IFERROR(IF(VLOOKUP($A260,SCE_ESTADO!$R:$X,7,FALSE)&gt;0,E260*VLOOKUP($A260,BASE_DADOS!$A:$O,12,0),0),0)</f>
        <v>0</v>
      </c>
      <c r="U260" s="169">
        <f>IFERROR(IF(VLOOKUP($A260,SCE_ESTADO!$R:$X,7,FALSE)&gt;0,F260*VLOOKUP($A260,BASE_DADOS!$A:$O,12,0),0),0)</f>
        <v>0</v>
      </c>
      <c r="V260" s="169">
        <f>IFERROR(IF(VLOOKUP($A260,SCE_ESTADO!$R:$X,7,FALSE)&gt;0,G260*VLOOKUP($A260,BASE_DADOS!$A:$O,12,0),0),0)</f>
        <v>0</v>
      </c>
      <c r="W260" s="169">
        <f>IFERROR(IF(VLOOKUP($A260,SCE_ESTADO!$R:$X,7,FALSE)&gt;0,H260*VLOOKUP($A260,BASE_DADOS!$A:$O,12,0),0),0)</f>
        <v>0</v>
      </c>
      <c r="X260" s="169">
        <f>IFERROR(IF(VLOOKUP($A260,SCE_ESTADO!$R:$X,7,FALSE)&gt;0,I260*VLOOKUP($A260,BASE_DADOS!$A:$O,12,0),0),0)</f>
        <v>0</v>
      </c>
      <c r="Y260" s="169">
        <f>IFERROR(IF(VLOOKUP($A260,SCE_ESTADO!$R:$X,7,FALSE)&gt;0,J260*VLOOKUP($A260,BASE_DADOS!$A:$O,12,0),0),0)</f>
        <v>0</v>
      </c>
      <c r="Z260" s="169">
        <f>IFERROR(IF(VLOOKUP($A260,SCE_ESTADO!$R:$X,7,FALSE)&gt;0,K260*VLOOKUP($A260,BASE_DADOS!$A:$O,12,0),0),0)</f>
        <v>0</v>
      </c>
      <c r="AA260" s="169">
        <f>IFERROR(IF(VLOOKUP($A260,SCE_ESTADO!$R:$X,7,FALSE)&gt;0,L260*VLOOKUP($A260,BASE_DADOS!$A:$O,12,0),0),0)</f>
        <v>0</v>
      </c>
      <c r="AB260" s="169">
        <f>IFERROR(IF(VLOOKUP($A260,SCE_ESTADO!$R:$X,7,FALSE)&gt;0,M260*VLOOKUP($A260,BASE_DADOS!$A:$O,12,0),0),0)</f>
        <v>0</v>
      </c>
      <c r="AC260" s="169">
        <f>IFERROR(IF(VLOOKUP($A260,SCE_ESTADO!$R:$X,7,FALSE)&gt;0,N260*VLOOKUP($A260,BASE_DADOS!$A:$O,12,0),0),0)</f>
        <v>0</v>
      </c>
      <c r="AD260" s="169">
        <f>IFERROR(IF(VLOOKUP($A260,SCE_ESTADO!$R:$X,7,FALSE)&gt;0,O260*VLOOKUP($A260,BASE_DADOS!$A:$O,12,0),0),0)</f>
        <v>0</v>
      </c>
      <c r="AE260" s="169">
        <f>IFERROR(IF(VLOOKUP($A260,SCE_ESTADO!$R:$X,7,FALSE)&gt;0,P260*VLOOKUP($A260,BASE_DADOS!$A:$O,12,0),0),0)</f>
        <v>0</v>
      </c>
      <c r="AF260" s="169">
        <f>IFERROR(IF(VLOOKUP($A260,SCE_ESTADO!$R:$X,7,FALSE)&gt;0,Q260*VLOOKUP($A260,BASE_DADOS!$A:$O,12,0),0),0)</f>
        <v>0</v>
      </c>
    </row>
    <row r="261" spans="1:32" ht="15.75" customHeight="1">
      <c r="A261" s="165" t="str">
        <f t="shared" si="6"/>
        <v>SCE_ESTADOSÉRIE PREMIUM</v>
      </c>
      <c r="B261" s="3" t="s">
        <v>123</v>
      </c>
      <c r="C261" s="121" t="s">
        <v>75</v>
      </c>
      <c r="D261" s="179">
        <f t="shared" ref="D261:Q261" si="21">AVERAGEIFS(D$2:D$244,$C$2:$C$244,$C261)</f>
        <v>0.53517999072160205</v>
      </c>
      <c r="E261" s="179">
        <f t="shared" si="21"/>
        <v>0.46482000927839789</v>
      </c>
      <c r="F261" s="179">
        <f t="shared" si="21"/>
        <v>8.101334004724188E-2</v>
      </c>
      <c r="G261" s="179">
        <f t="shared" si="21"/>
        <v>0.15973071569996941</v>
      </c>
      <c r="H261" s="179">
        <f t="shared" si="21"/>
        <v>0.20194916318698319</v>
      </c>
      <c r="I261" s="179">
        <f t="shared" si="21"/>
        <v>0.1940818452269186</v>
      </c>
      <c r="J261" s="179">
        <f t="shared" si="21"/>
        <v>0.20137760817514885</v>
      </c>
      <c r="K261" s="179">
        <f t="shared" si="21"/>
        <v>0.16218066099707135</v>
      </c>
      <c r="L261" s="179">
        <f t="shared" si="21"/>
        <v>0.28381176271579195</v>
      </c>
      <c r="M261" s="179">
        <f t="shared" si="21"/>
        <v>0.42920822077216858</v>
      </c>
      <c r="N261" s="179">
        <f t="shared" si="21"/>
        <v>0.28714668317870623</v>
      </c>
      <c r="O261" s="179">
        <f t="shared" si="21"/>
        <v>0.38465168690253204</v>
      </c>
      <c r="P261" s="179">
        <f t="shared" si="21"/>
        <v>0.37314583552186065</v>
      </c>
      <c r="Q261" s="179">
        <f t="shared" si="21"/>
        <v>0.24220247757560723</v>
      </c>
      <c r="R261" s="3"/>
      <c r="S261" s="169">
        <f>IFERROR(IF(VLOOKUP($A261,SCE_ESTADO!$R:$X,7,FALSE)&gt;0,D261*VLOOKUP($A261,BASE_DADOS!$A:$O,12,0),0),0)</f>
        <v>0</v>
      </c>
      <c r="T261" s="169">
        <f>IFERROR(IF(VLOOKUP($A261,SCE_ESTADO!$R:$X,7,FALSE)&gt;0,E261*VLOOKUP($A261,BASE_DADOS!$A:$O,12,0),0),0)</f>
        <v>0</v>
      </c>
      <c r="U261" s="169">
        <f>IFERROR(IF(VLOOKUP($A261,SCE_ESTADO!$R:$X,7,FALSE)&gt;0,F261*VLOOKUP($A261,BASE_DADOS!$A:$O,12,0),0),0)</f>
        <v>0</v>
      </c>
      <c r="V261" s="169">
        <f>IFERROR(IF(VLOOKUP($A261,SCE_ESTADO!$R:$X,7,FALSE)&gt;0,G261*VLOOKUP($A261,BASE_DADOS!$A:$O,12,0),0),0)</f>
        <v>0</v>
      </c>
      <c r="W261" s="169">
        <f>IFERROR(IF(VLOOKUP($A261,SCE_ESTADO!$R:$X,7,FALSE)&gt;0,H261*VLOOKUP($A261,BASE_DADOS!$A:$O,12,0),0),0)</f>
        <v>0</v>
      </c>
      <c r="X261" s="169">
        <f>IFERROR(IF(VLOOKUP($A261,SCE_ESTADO!$R:$X,7,FALSE)&gt;0,I261*VLOOKUP($A261,BASE_DADOS!$A:$O,12,0),0),0)</f>
        <v>0</v>
      </c>
      <c r="Y261" s="169">
        <f>IFERROR(IF(VLOOKUP($A261,SCE_ESTADO!$R:$X,7,FALSE)&gt;0,J261*VLOOKUP($A261,BASE_DADOS!$A:$O,12,0),0),0)</f>
        <v>0</v>
      </c>
      <c r="Z261" s="169">
        <f>IFERROR(IF(VLOOKUP($A261,SCE_ESTADO!$R:$X,7,FALSE)&gt;0,K261*VLOOKUP($A261,BASE_DADOS!$A:$O,12,0),0),0)</f>
        <v>0</v>
      </c>
      <c r="AA261" s="169">
        <f>IFERROR(IF(VLOOKUP($A261,SCE_ESTADO!$R:$X,7,FALSE)&gt;0,L261*VLOOKUP($A261,BASE_DADOS!$A:$O,12,0),0),0)</f>
        <v>0</v>
      </c>
      <c r="AB261" s="169">
        <f>IFERROR(IF(VLOOKUP($A261,SCE_ESTADO!$R:$X,7,FALSE)&gt;0,M261*VLOOKUP($A261,BASE_DADOS!$A:$O,12,0),0),0)</f>
        <v>0</v>
      </c>
      <c r="AC261" s="169">
        <f>IFERROR(IF(VLOOKUP($A261,SCE_ESTADO!$R:$X,7,FALSE)&gt;0,N261*VLOOKUP($A261,BASE_DADOS!$A:$O,12,0),0),0)</f>
        <v>0</v>
      </c>
      <c r="AD261" s="169">
        <f>IFERROR(IF(VLOOKUP($A261,SCE_ESTADO!$R:$X,7,FALSE)&gt;0,O261*VLOOKUP($A261,BASE_DADOS!$A:$O,12,0),0),0)</f>
        <v>0</v>
      </c>
      <c r="AE261" s="169">
        <f>IFERROR(IF(VLOOKUP($A261,SCE_ESTADO!$R:$X,7,FALSE)&gt;0,P261*VLOOKUP($A261,BASE_DADOS!$A:$O,12,0),0),0)</f>
        <v>0</v>
      </c>
      <c r="AF261" s="169">
        <f>IFERROR(IF(VLOOKUP($A261,SCE_ESTADO!$R:$X,7,FALSE)&gt;0,Q261*VLOOKUP($A261,BASE_DADOS!$A:$O,12,0),0),0)</f>
        <v>0</v>
      </c>
    </row>
    <row r="262" spans="1:32" ht="15.75" customHeight="1">
      <c r="A262" s="165" t="str">
        <f t="shared" si="6"/>
        <v>SCE_ESTADOBRASIL CAMINHONEIRO</v>
      </c>
      <c r="B262" s="3" t="s">
        <v>123</v>
      </c>
      <c r="C262" s="121" t="s">
        <v>77</v>
      </c>
      <c r="D262" s="179">
        <f t="shared" ref="D262:Q262" si="22">AVERAGEIFS(D$2:D$244,$C$2:$C$244,$C262)</f>
        <v>0.52290278098882836</v>
      </c>
      <c r="E262" s="179">
        <f t="shared" si="22"/>
        <v>0.47709721901117169</v>
      </c>
      <c r="F262" s="179">
        <f t="shared" si="22"/>
        <v>5.5238978393442294E-2</v>
      </c>
      <c r="G262" s="179">
        <f t="shared" si="22"/>
        <v>0.15060386937788212</v>
      </c>
      <c r="H262" s="179">
        <f t="shared" si="22"/>
        <v>0.18766870082609124</v>
      </c>
      <c r="I262" s="179">
        <f t="shared" si="22"/>
        <v>0.17699786555163299</v>
      </c>
      <c r="J262" s="179">
        <f t="shared" si="22"/>
        <v>0.18548436113929209</v>
      </c>
      <c r="K262" s="179">
        <f t="shared" si="22"/>
        <v>0.24400622471165923</v>
      </c>
      <c r="L262" s="179">
        <f t="shared" si="22"/>
        <v>0.22403350982924933</v>
      </c>
      <c r="M262" s="179">
        <f t="shared" si="22"/>
        <v>0.42091263232575132</v>
      </c>
      <c r="N262" s="179">
        <f t="shared" si="22"/>
        <v>0.35505385784499932</v>
      </c>
      <c r="O262" s="179">
        <f t="shared" si="22"/>
        <v>0.34441913310411704</v>
      </c>
      <c r="P262" s="179">
        <f t="shared" si="22"/>
        <v>0.4022864401661877</v>
      </c>
      <c r="Q262" s="179">
        <f t="shared" si="22"/>
        <v>0.25329442672969521</v>
      </c>
      <c r="R262" s="3"/>
      <c r="S262" s="169">
        <f>IFERROR(IF(VLOOKUP($A262,SCE_ESTADO!$R:$X,7,FALSE)&gt;0,D262*VLOOKUP($A262,BASE_DADOS!$A:$O,12,0),0),0)</f>
        <v>0</v>
      </c>
      <c r="T262" s="169">
        <f>IFERROR(IF(VLOOKUP($A262,SCE_ESTADO!$R:$X,7,FALSE)&gt;0,E262*VLOOKUP($A262,BASE_DADOS!$A:$O,12,0),0),0)</f>
        <v>0</v>
      </c>
      <c r="U262" s="169">
        <f>IFERROR(IF(VLOOKUP($A262,SCE_ESTADO!$R:$X,7,FALSE)&gt;0,F262*VLOOKUP($A262,BASE_DADOS!$A:$O,12,0),0),0)</f>
        <v>0</v>
      </c>
      <c r="V262" s="169">
        <f>IFERROR(IF(VLOOKUP($A262,SCE_ESTADO!$R:$X,7,FALSE)&gt;0,G262*VLOOKUP($A262,BASE_DADOS!$A:$O,12,0),0),0)</f>
        <v>0</v>
      </c>
      <c r="W262" s="169">
        <f>IFERROR(IF(VLOOKUP($A262,SCE_ESTADO!$R:$X,7,FALSE)&gt;0,H262*VLOOKUP($A262,BASE_DADOS!$A:$O,12,0),0),0)</f>
        <v>0</v>
      </c>
      <c r="X262" s="169">
        <f>IFERROR(IF(VLOOKUP($A262,SCE_ESTADO!$R:$X,7,FALSE)&gt;0,I262*VLOOKUP($A262,BASE_DADOS!$A:$O,12,0),0),0)</f>
        <v>0</v>
      </c>
      <c r="Y262" s="169">
        <f>IFERROR(IF(VLOOKUP($A262,SCE_ESTADO!$R:$X,7,FALSE)&gt;0,J262*VLOOKUP($A262,BASE_DADOS!$A:$O,12,0),0),0)</f>
        <v>0</v>
      </c>
      <c r="Z262" s="169">
        <f>IFERROR(IF(VLOOKUP($A262,SCE_ESTADO!$R:$X,7,FALSE)&gt;0,K262*VLOOKUP($A262,BASE_DADOS!$A:$O,12,0),0),0)</f>
        <v>0</v>
      </c>
      <c r="AA262" s="169">
        <f>IFERROR(IF(VLOOKUP($A262,SCE_ESTADO!$R:$X,7,FALSE)&gt;0,L262*VLOOKUP($A262,BASE_DADOS!$A:$O,12,0),0),0)</f>
        <v>0</v>
      </c>
      <c r="AB262" s="169">
        <f>IFERROR(IF(VLOOKUP($A262,SCE_ESTADO!$R:$X,7,FALSE)&gt;0,M262*VLOOKUP($A262,BASE_DADOS!$A:$O,12,0),0),0)</f>
        <v>0</v>
      </c>
      <c r="AC262" s="169">
        <f>IFERROR(IF(VLOOKUP($A262,SCE_ESTADO!$R:$X,7,FALSE)&gt;0,N262*VLOOKUP($A262,BASE_DADOS!$A:$O,12,0),0),0)</f>
        <v>0</v>
      </c>
      <c r="AD262" s="169">
        <f>IFERROR(IF(VLOOKUP($A262,SCE_ESTADO!$R:$X,7,FALSE)&gt;0,O262*VLOOKUP($A262,BASE_DADOS!$A:$O,12,0),0),0)</f>
        <v>0</v>
      </c>
      <c r="AE262" s="169">
        <f>IFERROR(IF(VLOOKUP($A262,SCE_ESTADO!$R:$X,7,FALSE)&gt;0,P262*VLOOKUP($A262,BASE_DADOS!$A:$O,12,0),0),0)</f>
        <v>0</v>
      </c>
      <c r="AF262" s="169">
        <f>IFERROR(IF(VLOOKUP($A262,SCE_ESTADO!$R:$X,7,FALSE)&gt;0,Q262*VLOOKUP($A262,BASE_DADOS!$A:$O,12,0),0),0)</f>
        <v>0</v>
      </c>
    </row>
    <row r="263" spans="1:32" ht="15.75" customHeight="1">
      <c r="A263" s="165" t="str">
        <f t="shared" si="6"/>
        <v>SCE_ESTADOFALA BRASIL - EDIÇÃO DE SÁBADO</v>
      </c>
      <c r="B263" s="3" t="s">
        <v>123</v>
      </c>
      <c r="C263" s="121" t="s">
        <v>80</v>
      </c>
      <c r="D263" s="179">
        <f t="shared" ref="D263:Q263" si="23">AVERAGEIFS(D$2:D$244,$C$2:$C$244,$C263)</f>
        <v>0.52290278098882836</v>
      </c>
      <c r="E263" s="179">
        <f t="shared" si="23"/>
        <v>0.47709721901117169</v>
      </c>
      <c r="F263" s="179">
        <f t="shared" si="23"/>
        <v>5.5238978393442294E-2</v>
      </c>
      <c r="G263" s="179">
        <f t="shared" si="23"/>
        <v>0.15060386937788212</v>
      </c>
      <c r="H263" s="179">
        <f t="shared" si="23"/>
        <v>0.18766870082609124</v>
      </c>
      <c r="I263" s="179">
        <f t="shared" si="23"/>
        <v>0.17699786555163299</v>
      </c>
      <c r="J263" s="179">
        <f t="shared" si="23"/>
        <v>0.18548436113929209</v>
      </c>
      <c r="K263" s="179">
        <f t="shared" si="23"/>
        <v>0.24400622471165923</v>
      </c>
      <c r="L263" s="179">
        <f t="shared" si="23"/>
        <v>0.22403350982924933</v>
      </c>
      <c r="M263" s="179">
        <f t="shared" si="23"/>
        <v>0.42091263232575132</v>
      </c>
      <c r="N263" s="179">
        <f t="shared" si="23"/>
        <v>0.35505385784499932</v>
      </c>
      <c r="O263" s="179">
        <f t="shared" si="23"/>
        <v>0.34441913310411704</v>
      </c>
      <c r="P263" s="179">
        <f t="shared" si="23"/>
        <v>0.4022864401661877</v>
      </c>
      <c r="Q263" s="179">
        <f t="shared" si="23"/>
        <v>0.25329442672969521</v>
      </c>
      <c r="R263" s="3"/>
      <c r="S263" s="169">
        <f>IFERROR(IF(VLOOKUP($A263,SCE_ESTADO!$R:$X,7,FALSE)&gt;0,D263*VLOOKUP($A263,BASE_DADOS!$A:$O,12,0),0),0)</f>
        <v>0</v>
      </c>
      <c r="T263" s="169">
        <f>IFERROR(IF(VLOOKUP($A263,SCE_ESTADO!$R:$X,7,FALSE)&gt;0,E263*VLOOKUP($A263,BASE_DADOS!$A:$O,12,0),0),0)</f>
        <v>0</v>
      </c>
      <c r="U263" s="169">
        <f>IFERROR(IF(VLOOKUP($A263,SCE_ESTADO!$R:$X,7,FALSE)&gt;0,F263*VLOOKUP($A263,BASE_DADOS!$A:$O,12,0),0),0)</f>
        <v>0</v>
      </c>
      <c r="V263" s="169">
        <f>IFERROR(IF(VLOOKUP($A263,SCE_ESTADO!$R:$X,7,FALSE)&gt;0,G263*VLOOKUP($A263,BASE_DADOS!$A:$O,12,0),0),0)</f>
        <v>0</v>
      </c>
      <c r="W263" s="169">
        <f>IFERROR(IF(VLOOKUP($A263,SCE_ESTADO!$R:$X,7,FALSE)&gt;0,H263*VLOOKUP($A263,BASE_DADOS!$A:$O,12,0),0),0)</f>
        <v>0</v>
      </c>
      <c r="X263" s="169">
        <f>IFERROR(IF(VLOOKUP($A263,SCE_ESTADO!$R:$X,7,FALSE)&gt;0,I263*VLOOKUP($A263,BASE_DADOS!$A:$O,12,0),0),0)</f>
        <v>0</v>
      </c>
      <c r="Y263" s="169">
        <f>IFERROR(IF(VLOOKUP($A263,SCE_ESTADO!$R:$X,7,FALSE)&gt;0,J263*VLOOKUP($A263,BASE_DADOS!$A:$O,12,0),0),0)</f>
        <v>0</v>
      </c>
      <c r="Z263" s="169">
        <f>IFERROR(IF(VLOOKUP($A263,SCE_ESTADO!$R:$X,7,FALSE)&gt;0,K263*VLOOKUP($A263,BASE_DADOS!$A:$O,12,0),0),0)</f>
        <v>0</v>
      </c>
      <c r="AA263" s="169">
        <f>IFERROR(IF(VLOOKUP($A263,SCE_ESTADO!$R:$X,7,FALSE)&gt;0,L263*VLOOKUP($A263,BASE_DADOS!$A:$O,12,0),0),0)</f>
        <v>0</v>
      </c>
      <c r="AB263" s="169">
        <f>IFERROR(IF(VLOOKUP($A263,SCE_ESTADO!$R:$X,7,FALSE)&gt;0,M263*VLOOKUP($A263,BASE_DADOS!$A:$O,12,0),0),0)</f>
        <v>0</v>
      </c>
      <c r="AC263" s="169">
        <f>IFERROR(IF(VLOOKUP($A263,SCE_ESTADO!$R:$X,7,FALSE)&gt;0,N263*VLOOKUP($A263,BASE_DADOS!$A:$O,12,0),0),0)</f>
        <v>0</v>
      </c>
      <c r="AD263" s="169">
        <f>IFERROR(IF(VLOOKUP($A263,SCE_ESTADO!$R:$X,7,FALSE)&gt;0,O263*VLOOKUP($A263,BASE_DADOS!$A:$O,12,0),0),0)</f>
        <v>0</v>
      </c>
      <c r="AE263" s="169">
        <f>IFERROR(IF(VLOOKUP($A263,SCE_ESTADO!$R:$X,7,FALSE)&gt;0,P263*VLOOKUP($A263,BASE_DADOS!$A:$O,12,0),0),0)</f>
        <v>0</v>
      </c>
      <c r="AF263" s="169">
        <f>IFERROR(IF(VLOOKUP($A263,SCE_ESTADO!$R:$X,7,FALSE)&gt;0,Q263*VLOOKUP($A263,BASE_DADOS!$A:$O,12,0),0),0)</f>
        <v>0</v>
      </c>
    </row>
    <row r="264" spans="1:32" ht="15.75" customHeight="1">
      <c r="A264" s="165" t="str">
        <f t="shared" si="6"/>
        <v>SCE_ESTADOBALANÇO GERAL SC - ED SÁBADO - ESTADUAL (1)</v>
      </c>
      <c r="B264" s="3" t="s">
        <v>123</v>
      </c>
      <c r="C264" s="121" t="s">
        <v>82</v>
      </c>
      <c r="D264" s="179">
        <f t="shared" ref="D264:Q264" si="24">AVERAGEIFS(D$2:D$244,$C$2:$C$244,$C264)</f>
        <v>0.52290278098882836</v>
      </c>
      <c r="E264" s="179">
        <f t="shared" si="24"/>
        <v>0.47709721901117169</v>
      </c>
      <c r="F264" s="179">
        <f t="shared" si="24"/>
        <v>5.5238978393442294E-2</v>
      </c>
      <c r="G264" s="179">
        <f t="shared" si="24"/>
        <v>0.15060386937788212</v>
      </c>
      <c r="H264" s="179">
        <f t="shared" si="24"/>
        <v>0.18766870082609124</v>
      </c>
      <c r="I264" s="179">
        <f t="shared" si="24"/>
        <v>0.17699786555163299</v>
      </c>
      <c r="J264" s="179">
        <f t="shared" si="24"/>
        <v>0.18548436113929209</v>
      </c>
      <c r="K264" s="179">
        <f t="shared" si="24"/>
        <v>0.24400622471165923</v>
      </c>
      <c r="L264" s="179">
        <f t="shared" si="24"/>
        <v>0.22403350982924933</v>
      </c>
      <c r="M264" s="179">
        <f t="shared" si="24"/>
        <v>0.42091263232575132</v>
      </c>
      <c r="N264" s="179">
        <f t="shared" si="24"/>
        <v>0.35505385784499932</v>
      </c>
      <c r="O264" s="179">
        <f t="shared" si="24"/>
        <v>0.34441913310411704</v>
      </c>
      <c r="P264" s="179">
        <f t="shared" si="24"/>
        <v>0.4022864401661877</v>
      </c>
      <c r="Q264" s="179">
        <f t="shared" si="24"/>
        <v>0.25329442672969521</v>
      </c>
      <c r="R264" s="3"/>
      <c r="S264" s="169">
        <f>IFERROR(IF(VLOOKUP($A264,SCE_ESTADO!$R:$X,7,FALSE)&gt;0,D264*VLOOKUP($A264,BASE_DADOS!$A:$O,12,0),0),0)</f>
        <v>0</v>
      </c>
      <c r="T264" s="169">
        <f>IFERROR(IF(VLOOKUP($A264,SCE_ESTADO!$R:$X,7,FALSE)&gt;0,E264*VLOOKUP($A264,BASE_DADOS!$A:$O,12,0),0),0)</f>
        <v>0</v>
      </c>
      <c r="U264" s="169">
        <f>IFERROR(IF(VLOOKUP($A264,SCE_ESTADO!$R:$X,7,FALSE)&gt;0,F264*VLOOKUP($A264,BASE_DADOS!$A:$O,12,0),0),0)</f>
        <v>0</v>
      </c>
      <c r="V264" s="169">
        <f>IFERROR(IF(VLOOKUP($A264,SCE_ESTADO!$R:$X,7,FALSE)&gt;0,G264*VLOOKUP($A264,BASE_DADOS!$A:$O,12,0),0),0)</f>
        <v>0</v>
      </c>
      <c r="W264" s="169">
        <f>IFERROR(IF(VLOOKUP($A264,SCE_ESTADO!$R:$X,7,FALSE)&gt;0,H264*VLOOKUP($A264,BASE_DADOS!$A:$O,12,0),0),0)</f>
        <v>0</v>
      </c>
      <c r="X264" s="169">
        <f>IFERROR(IF(VLOOKUP($A264,SCE_ESTADO!$R:$X,7,FALSE)&gt;0,I264*VLOOKUP($A264,BASE_DADOS!$A:$O,12,0),0),0)</f>
        <v>0</v>
      </c>
      <c r="Y264" s="169">
        <f>IFERROR(IF(VLOOKUP($A264,SCE_ESTADO!$R:$X,7,FALSE)&gt;0,J264*VLOOKUP($A264,BASE_DADOS!$A:$O,12,0),0),0)</f>
        <v>0</v>
      </c>
      <c r="Z264" s="169">
        <f>IFERROR(IF(VLOOKUP($A264,SCE_ESTADO!$R:$X,7,FALSE)&gt;0,K264*VLOOKUP($A264,BASE_DADOS!$A:$O,12,0),0),0)</f>
        <v>0</v>
      </c>
      <c r="AA264" s="169">
        <f>IFERROR(IF(VLOOKUP($A264,SCE_ESTADO!$R:$X,7,FALSE)&gt;0,L264*VLOOKUP($A264,BASE_DADOS!$A:$O,12,0),0),0)</f>
        <v>0</v>
      </c>
      <c r="AB264" s="169">
        <f>IFERROR(IF(VLOOKUP($A264,SCE_ESTADO!$R:$X,7,FALSE)&gt;0,M264*VLOOKUP($A264,BASE_DADOS!$A:$O,12,0),0),0)</f>
        <v>0</v>
      </c>
      <c r="AC264" s="169">
        <f>IFERROR(IF(VLOOKUP($A264,SCE_ESTADO!$R:$X,7,FALSE)&gt;0,N264*VLOOKUP($A264,BASE_DADOS!$A:$O,12,0),0),0)</f>
        <v>0</v>
      </c>
      <c r="AD264" s="169">
        <f>IFERROR(IF(VLOOKUP($A264,SCE_ESTADO!$R:$X,7,FALSE)&gt;0,O264*VLOOKUP($A264,BASE_DADOS!$A:$O,12,0),0),0)</f>
        <v>0</v>
      </c>
      <c r="AE264" s="169">
        <f>IFERROR(IF(VLOOKUP($A264,SCE_ESTADO!$R:$X,7,FALSE)&gt;0,P264*VLOOKUP($A264,BASE_DADOS!$A:$O,12,0),0),0)</f>
        <v>0</v>
      </c>
      <c r="AF264" s="169">
        <f>IFERROR(IF(VLOOKUP($A264,SCE_ESTADO!$R:$X,7,FALSE)&gt;0,Q264*VLOOKUP($A264,BASE_DADOS!$A:$O,12,0),0),0)</f>
        <v>0</v>
      </c>
    </row>
    <row r="265" spans="1:32" ht="15.75" customHeight="1">
      <c r="A265" s="165" t="str">
        <f t="shared" si="6"/>
        <v>SCE_ESTADOCLUBE DA BOLA</v>
      </c>
      <c r="B265" s="3" t="s">
        <v>123</v>
      </c>
      <c r="C265" s="121" t="s">
        <v>84</v>
      </c>
      <c r="D265" s="179">
        <f t="shared" ref="D265:Q265" si="25">AVERAGEIFS(D$2:D$244,$C$2:$C$244,$C265)</f>
        <v>0.52290278098882836</v>
      </c>
      <c r="E265" s="179">
        <f t="shared" si="25"/>
        <v>0.47709721901117169</v>
      </c>
      <c r="F265" s="179">
        <f t="shared" si="25"/>
        <v>5.5238978393442294E-2</v>
      </c>
      <c r="G265" s="179">
        <f t="shared" si="25"/>
        <v>0.15060386937788212</v>
      </c>
      <c r="H265" s="179">
        <f t="shared" si="25"/>
        <v>0.18766870082609124</v>
      </c>
      <c r="I265" s="179">
        <f t="shared" si="25"/>
        <v>0.17699786555163299</v>
      </c>
      <c r="J265" s="179">
        <f t="shared" si="25"/>
        <v>0.18548436113929209</v>
      </c>
      <c r="K265" s="179">
        <f t="shared" si="25"/>
        <v>0.24400622471165923</v>
      </c>
      <c r="L265" s="179">
        <f t="shared" si="25"/>
        <v>0.22403350982924933</v>
      </c>
      <c r="M265" s="179">
        <f t="shared" si="25"/>
        <v>0.42091263232575132</v>
      </c>
      <c r="N265" s="179">
        <f t="shared" si="25"/>
        <v>0.35505385784499932</v>
      </c>
      <c r="O265" s="179">
        <f t="shared" si="25"/>
        <v>0.34441913310411704</v>
      </c>
      <c r="P265" s="179">
        <f t="shared" si="25"/>
        <v>0.4022864401661877</v>
      </c>
      <c r="Q265" s="179">
        <f t="shared" si="25"/>
        <v>0.25329442672969521</v>
      </c>
      <c r="R265" s="3"/>
      <c r="S265" s="169">
        <f>IFERROR(IF(VLOOKUP($A265,SCE_ESTADO!$R:$X,7,FALSE)&gt;0,D265*VLOOKUP($A265,BASE_DADOS!$A:$O,12,0),0),0)</f>
        <v>0</v>
      </c>
      <c r="T265" s="169">
        <f>IFERROR(IF(VLOOKUP($A265,SCE_ESTADO!$R:$X,7,FALSE)&gt;0,E265*VLOOKUP($A265,BASE_DADOS!$A:$O,12,0),0),0)</f>
        <v>0</v>
      </c>
      <c r="U265" s="169">
        <f>IFERROR(IF(VLOOKUP($A265,SCE_ESTADO!$R:$X,7,FALSE)&gt;0,F265*VLOOKUP($A265,BASE_DADOS!$A:$O,12,0),0),0)</f>
        <v>0</v>
      </c>
      <c r="V265" s="169">
        <f>IFERROR(IF(VLOOKUP($A265,SCE_ESTADO!$R:$X,7,FALSE)&gt;0,G265*VLOOKUP($A265,BASE_DADOS!$A:$O,12,0),0),0)</f>
        <v>0</v>
      </c>
      <c r="W265" s="169">
        <f>IFERROR(IF(VLOOKUP($A265,SCE_ESTADO!$R:$X,7,FALSE)&gt;0,H265*VLOOKUP($A265,BASE_DADOS!$A:$O,12,0),0),0)</f>
        <v>0</v>
      </c>
      <c r="X265" s="169">
        <f>IFERROR(IF(VLOOKUP($A265,SCE_ESTADO!$R:$X,7,FALSE)&gt;0,I265*VLOOKUP($A265,BASE_DADOS!$A:$O,12,0),0),0)</f>
        <v>0</v>
      </c>
      <c r="Y265" s="169">
        <f>IFERROR(IF(VLOOKUP($A265,SCE_ESTADO!$R:$X,7,FALSE)&gt;0,J265*VLOOKUP($A265,BASE_DADOS!$A:$O,12,0),0),0)</f>
        <v>0</v>
      </c>
      <c r="Z265" s="169">
        <f>IFERROR(IF(VLOOKUP($A265,SCE_ESTADO!$R:$X,7,FALSE)&gt;0,K265*VLOOKUP($A265,BASE_DADOS!$A:$O,12,0),0),0)</f>
        <v>0</v>
      </c>
      <c r="AA265" s="169">
        <f>IFERROR(IF(VLOOKUP($A265,SCE_ESTADO!$R:$X,7,FALSE)&gt;0,L265*VLOOKUP($A265,BASE_DADOS!$A:$O,12,0),0),0)</f>
        <v>0</v>
      </c>
      <c r="AB265" s="169">
        <f>IFERROR(IF(VLOOKUP($A265,SCE_ESTADO!$R:$X,7,FALSE)&gt;0,M265*VLOOKUP($A265,BASE_DADOS!$A:$O,12,0),0),0)</f>
        <v>0</v>
      </c>
      <c r="AC265" s="169">
        <f>IFERROR(IF(VLOOKUP($A265,SCE_ESTADO!$R:$X,7,FALSE)&gt;0,N265*VLOOKUP($A265,BASE_DADOS!$A:$O,12,0),0),0)</f>
        <v>0</v>
      </c>
      <c r="AD265" s="169">
        <f>IFERROR(IF(VLOOKUP($A265,SCE_ESTADO!$R:$X,7,FALSE)&gt;0,O265*VLOOKUP($A265,BASE_DADOS!$A:$O,12,0),0),0)</f>
        <v>0</v>
      </c>
      <c r="AE265" s="169">
        <f>IFERROR(IF(VLOOKUP($A265,SCE_ESTADO!$R:$X,7,FALSE)&gt;0,P265*VLOOKUP($A265,BASE_DADOS!$A:$O,12,0),0),0)</f>
        <v>0</v>
      </c>
      <c r="AF265" s="169">
        <f>IFERROR(IF(VLOOKUP($A265,SCE_ESTADO!$R:$X,7,FALSE)&gt;0,Q265*VLOOKUP($A265,BASE_DADOS!$A:$O,12,0),0),0)</f>
        <v>0</v>
      </c>
    </row>
    <row r="266" spans="1:32" ht="15.75" customHeight="1">
      <c r="A266" s="165" t="str">
        <f t="shared" si="6"/>
        <v>SCE_ESTADOCINE AVENTURA</v>
      </c>
      <c r="B266" s="3" t="s">
        <v>123</v>
      </c>
      <c r="C266" s="121" t="s">
        <v>86</v>
      </c>
      <c r="D266" s="179">
        <f t="shared" ref="D266:Q266" si="26">AVERAGEIFS(D$2:D$244,$C$2:$C$244,$C266)</f>
        <v>0.52290278098882836</v>
      </c>
      <c r="E266" s="179">
        <f t="shared" si="26"/>
        <v>0.47709721901117169</v>
      </c>
      <c r="F266" s="179">
        <f t="shared" si="26"/>
        <v>5.5238978393442294E-2</v>
      </c>
      <c r="G266" s="179">
        <f t="shared" si="26"/>
        <v>0.15060386937788212</v>
      </c>
      <c r="H266" s="179">
        <f t="shared" si="26"/>
        <v>0.18766870082609124</v>
      </c>
      <c r="I266" s="179">
        <f t="shared" si="26"/>
        <v>0.17699786555163299</v>
      </c>
      <c r="J266" s="179">
        <f t="shared" si="26"/>
        <v>0.18548436113929209</v>
      </c>
      <c r="K266" s="179">
        <f t="shared" si="26"/>
        <v>0.24400622471165923</v>
      </c>
      <c r="L266" s="179">
        <f t="shared" si="26"/>
        <v>0.22403350982924933</v>
      </c>
      <c r="M266" s="179">
        <f t="shared" si="26"/>
        <v>0.42091263232575132</v>
      </c>
      <c r="N266" s="179">
        <f t="shared" si="26"/>
        <v>0.35505385784499932</v>
      </c>
      <c r="O266" s="179">
        <f t="shared" si="26"/>
        <v>0.34441913310411704</v>
      </c>
      <c r="P266" s="179">
        <f t="shared" si="26"/>
        <v>0.4022864401661877</v>
      </c>
      <c r="Q266" s="179">
        <f t="shared" si="26"/>
        <v>0.25329442672969521</v>
      </c>
      <c r="R266" s="3"/>
      <c r="S266" s="169">
        <f>IFERROR(IF(VLOOKUP($A266,SCE_ESTADO!$R:$X,7,FALSE)&gt;0,D266*VLOOKUP($A266,BASE_DADOS!$A:$O,12,0),0),0)</f>
        <v>0</v>
      </c>
      <c r="T266" s="169">
        <f>IFERROR(IF(VLOOKUP($A266,SCE_ESTADO!$R:$X,7,FALSE)&gt;0,E266*VLOOKUP($A266,BASE_DADOS!$A:$O,12,0),0),0)</f>
        <v>0</v>
      </c>
      <c r="U266" s="169">
        <f>IFERROR(IF(VLOOKUP($A266,SCE_ESTADO!$R:$X,7,FALSE)&gt;0,F266*VLOOKUP($A266,BASE_DADOS!$A:$O,12,0),0),0)</f>
        <v>0</v>
      </c>
      <c r="V266" s="169">
        <f>IFERROR(IF(VLOOKUP($A266,SCE_ESTADO!$R:$X,7,FALSE)&gt;0,G266*VLOOKUP($A266,BASE_DADOS!$A:$O,12,0),0),0)</f>
        <v>0</v>
      </c>
      <c r="W266" s="169">
        <f>IFERROR(IF(VLOOKUP($A266,SCE_ESTADO!$R:$X,7,FALSE)&gt;0,H266*VLOOKUP($A266,BASE_DADOS!$A:$O,12,0),0),0)</f>
        <v>0</v>
      </c>
      <c r="X266" s="169">
        <f>IFERROR(IF(VLOOKUP($A266,SCE_ESTADO!$R:$X,7,FALSE)&gt;0,I266*VLOOKUP($A266,BASE_DADOS!$A:$O,12,0),0),0)</f>
        <v>0</v>
      </c>
      <c r="Y266" s="169">
        <f>IFERROR(IF(VLOOKUP($A266,SCE_ESTADO!$R:$X,7,FALSE)&gt;0,J266*VLOOKUP($A266,BASE_DADOS!$A:$O,12,0),0),0)</f>
        <v>0</v>
      </c>
      <c r="Z266" s="169">
        <f>IFERROR(IF(VLOOKUP($A266,SCE_ESTADO!$R:$X,7,FALSE)&gt;0,K266*VLOOKUP($A266,BASE_DADOS!$A:$O,12,0),0),0)</f>
        <v>0</v>
      </c>
      <c r="AA266" s="169">
        <f>IFERROR(IF(VLOOKUP($A266,SCE_ESTADO!$R:$X,7,FALSE)&gt;0,L266*VLOOKUP($A266,BASE_DADOS!$A:$O,12,0),0),0)</f>
        <v>0</v>
      </c>
      <c r="AB266" s="169">
        <f>IFERROR(IF(VLOOKUP($A266,SCE_ESTADO!$R:$X,7,FALSE)&gt;0,M266*VLOOKUP($A266,BASE_DADOS!$A:$O,12,0),0),0)</f>
        <v>0</v>
      </c>
      <c r="AC266" s="169">
        <f>IFERROR(IF(VLOOKUP($A266,SCE_ESTADO!$R:$X,7,FALSE)&gt;0,N266*VLOOKUP($A266,BASE_DADOS!$A:$O,12,0),0),0)</f>
        <v>0</v>
      </c>
      <c r="AD266" s="169">
        <f>IFERROR(IF(VLOOKUP($A266,SCE_ESTADO!$R:$X,7,FALSE)&gt;0,O266*VLOOKUP($A266,BASE_DADOS!$A:$O,12,0),0),0)</f>
        <v>0</v>
      </c>
      <c r="AE266" s="169">
        <f>IFERROR(IF(VLOOKUP($A266,SCE_ESTADO!$R:$X,7,FALSE)&gt;0,P266*VLOOKUP($A266,BASE_DADOS!$A:$O,12,0),0),0)</f>
        <v>0</v>
      </c>
      <c r="AF266" s="169">
        <f>IFERROR(IF(VLOOKUP($A266,SCE_ESTADO!$R:$X,7,FALSE)&gt;0,Q266*VLOOKUP($A266,BASE_DADOS!$A:$O,12,0),0),0)</f>
        <v>0</v>
      </c>
    </row>
    <row r="267" spans="1:32" ht="15.75" customHeight="1">
      <c r="A267" s="165" t="str">
        <f t="shared" si="6"/>
        <v>SCE_ESTADOCIDADE ALERTA - EDIÇÃO DE SÁBADO 1</v>
      </c>
      <c r="B267" s="3" t="s">
        <v>123</v>
      </c>
      <c r="C267" s="121" t="s">
        <v>88</v>
      </c>
      <c r="D267" s="179">
        <f t="shared" ref="D267:Q267" si="27">AVERAGEIFS(D$2:D$244,$C$2:$C$244,$C267)</f>
        <v>0.52290278098882836</v>
      </c>
      <c r="E267" s="179">
        <f t="shared" si="27"/>
        <v>0.47709721901117169</v>
      </c>
      <c r="F267" s="179">
        <f t="shared" si="27"/>
        <v>5.5238978393442294E-2</v>
      </c>
      <c r="G267" s="179">
        <f t="shared" si="27"/>
        <v>0.15060386937788212</v>
      </c>
      <c r="H267" s="179">
        <f t="shared" si="27"/>
        <v>0.18766870082609124</v>
      </c>
      <c r="I267" s="179">
        <f t="shared" si="27"/>
        <v>0.17699786555163299</v>
      </c>
      <c r="J267" s="179">
        <f t="shared" si="27"/>
        <v>0.18548436113929209</v>
      </c>
      <c r="K267" s="179">
        <f t="shared" si="27"/>
        <v>0.24400622471165923</v>
      </c>
      <c r="L267" s="179">
        <f t="shared" si="27"/>
        <v>0.22403350982924933</v>
      </c>
      <c r="M267" s="179">
        <f t="shared" si="27"/>
        <v>0.42091263232575132</v>
      </c>
      <c r="N267" s="179">
        <f t="shared" si="27"/>
        <v>0.35505385784499932</v>
      </c>
      <c r="O267" s="179">
        <f t="shared" si="27"/>
        <v>0.34441913310411704</v>
      </c>
      <c r="P267" s="179">
        <f t="shared" si="27"/>
        <v>0.4022864401661877</v>
      </c>
      <c r="Q267" s="179">
        <f t="shared" si="27"/>
        <v>0.25329442672969521</v>
      </c>
      <c r="R267" s="3"/>
      <c r="S267" s="169">
        <f>IFERROR(IF(VLOOKUP($A267,SCE_ESTADO!$R:$X,7,FALSE)&gt;0,D267*VLOOKUP($A267,BASE_DADOS!$A:$O,12,0),0),0)</f>
        <v>0</v>
      </c>
      <c r="T267" s="169">
        <f>IFERROR(IF(VLOOKUP($A267,SCE_ESTADO!$R:$X,7,FALSE)&gt;0,E267*VLOOKUP($A267,BASE_DADOS!$A:$O,12,0),0),0)</f>
        <v>0</v>
      </c>
      <c r="U267" s="169">
        <f>IFERROR(IF(VLOOKUP($A267,SCE_ESTADO!$R:$X,7,FALSE)&gt;0,F267*VLOOKUP($A267,BASE_DADOS!$A:$O,12,0),0),0)</f>
        <v>0</v>
      </c>
      <c r="V267" s="169">
        <f>IFERROR(IF(VLOOKUP($A267,SCE_ESTADO!$R:$X,7,FALSE)&gt;0,G267*VLOOKUP($A267,BASE_DADOS!$A:$O,12,0),0),0)</f>
        <v>0</v>
      </c>
      <c r="W267" s="169">
        <f>IFERROR(IF(VLOOKUP($A267,SCE_ESTADO!$R:$X,7,FALSE)&gt;0,H267*VLOOKUP($A267,BASE_DADOS!$A:$O,12,0),0),0)</f>
        <v>0</v>
      </c>
      <c r="X267" s="169">
        <f>IFERROR(IF(VLOOKUP($A267,SCE_ESTADO!$R:$X,7,FALSE)&gt;0,I267*VLOOKUP($A267,BASE_DADOS!$A:$O,12,0),0),0)</f>
        <v>0</v>
      </c>
      <c r="Y267" s="169">
        <f>IFERROR(IF(VLOOKUP($A267,SCE_ESTADO!$R:$X,7,FALSE)&gt;0,J267*VLOOKUP($A267,BASE_DADOS!$A:$O,12,0),0),0)</f>
        <v>0</v>
      </c>
      <c r="Z267" s="169">
        <f>IFERROR(IF(VLOOKUP($A267,SCE_ESTADO!$R:$X,7,FALSE)&gt;0,K267*VLOOKUP($A267,BASE_DADOS!$A:$O,12,0),0),0)</f>
        <v>0</v>
      </c>
      <c r="AA267" s="169">
        <f>IFERROR(IF(VLOOKUP($A267,SCE_ESTADO!$R:$X,7,FALSE)&gt;0,L267*VLOOKUP($A267,BASE_DADOS!$A:$O,12,0),0),0)</f>
        <v>0</v>
      </c>
      <c r="AB267" s="169">
        <f>IFERROR(IF(VLOOKUP($A267,SCE_ESTADO!$R:$X,7,FALSE)&gt;0,M267*VLOOKUP($A267,BASE_DADOS!$A:$O,12,0),0),0)</f>
        <v>0</v>
      </c>
      <c r="AC267" s="169">
        <f>IFERROR(IF(VLOOKUP($A267,SCE_ESTADO!$R:$X,7,FALSE)&gt;0,N267*VLOOKUP($A267,BASE_DADOS!$A:$O,12,0),0),0)</f>
        <v>0</v>
      </c>
      <c r="AD267" s="169">
        <f>IFERROR(IF(VLOOKUP($A267,SCE_ESTADO!$R:$X,7,FALSE)&gt;0,O267*VLOOKUP($A267,BASE_DADOS!$A:$O,12,0),0),0)</f>
        <v>0</v>
      </c>
      <c r="AE267" s="169">
        <f>IFERROR(IF(VLOOKUP($A267,SCE_ESTADO!$R:$X,7,FALSE)&gt;0,P267*VLOOKUP($A267,BASE_DADOS!$A:$O,12,0),0),0)</f>
        <v>0</v>
      </c>
      <c r="AF267" s="169">
        <f>IFERROR(IF(VLOOKUP($A267,SCE_ESTADO!$R:$X,7,FALSE)&gt;0,Q267*VLOOKUP($A267,BASE_DADOS!$A:$O,12,0),0),0)</f>
        <v>0</v>
      </c>
    </row>
    <row r="268" spans="1:32" ht="15.75" customHeight="1">
      <c r="A268" s="165" t="str">
        <f t="shared" si="6"/>
        <v>SCE_ESTADOJORNAL DA RECORD - EDIÇÃO DE SÁBADO</v>
      </c>
      <c r="B268" s="3" t="s">
        <v>123</v>
      </c>
      <c r="C268" s="121" t="s">
        <v>90</v>
      </c>
      <c r="D268" s="179">
        <f t="shared" ref="D268:Q268" si="28">AVERAGEIFS(D$2:D$244,$C$2:$C$244,$C268)</f>
        <v>0.52290278098882836</v>
      </c>
      <c r="E268" s="179">
        <f t="shared" si="28"/>
        <v>0.47709721901117169</v>
      </c>
      <c r="F268" s="179">
        <f t="shared" si="28"/>
        <v>5.5238978393442294E-2</v>
      </c>
      <c r="G268" s="179">
        <f t="shared" si="28"/>
        <v>0.15060386937788212</v>
      </c>
      <c r="H268" s="179">
        <f t="shared" si="28"/>
        <v>0.18766870082609124</v>
      </c>
      <c r="I268" s="179">
        <f t="shared" si="28"/>
        <v>0.17699786555163299</v>
      </c>
      <c r="J268" s="179">
        <f t="shared" si="28"/>
        <v>0.18548436113929209</v>
      </c>
      <c r="K268" s="179">
        <f t="shared" si="28"/>
        <v>0.24400622471165923</v>
      </c>
      <c r="L268" s="179">
        <f t="shared" si="28"/>
        <v>0.22403350982924933</v>
      </c>
      <c r="M268" s="179">
        <f t="shared" si="28"/>
        <v>0.42091263232575132</v>
      </c>
      <c r="N268" s="179">
        <f t="shared" si="28"/>
        <v>0.35505385784499932</v>
      </c>
      <c r="O268" s="179">
        <f t="shared" si="28"/>
        <v>0.34441913310411704</v>
      </c>
      <c r="P268" s="179">
        <f t="shared" si="28"/>
        <v>0.4022864401661877</v>
      </c>
      <c r="Q268" s="179">
        <f t="shared" si="28"/>
        <v>0.25329442672969521</v>
      </c>
      <c r="R268" s="3"/>
      <c r="S268" s="169">
        <f>IFERROR(IF(VLOOKUP($A268,SCE_ESTADO!$R:$X,7,FALSE)&gt;0,D268*VLOOKUP($A268,BASE_DADOS!$A:$O,12,0),0),0)</f>
        <v>0</v>
      </c>
      <c r="T268" s="169">
        <f>IFERROR(IF(VLOOKUP($A268,SCE_ESTADO!$R:$X,7,FALSE)&gt;0,E268*VLOOKUP($A268,BASE_DADOS!$A:$O,12,0),0),0)</f>
        <v>0</v>
      </c>
      <c r="U268" s="169">
        <f>IFERROR(IF(VLOOKUP($A268,SCE_ESTADO!$R:$X,7,FALSE)&gt;0,F268*VLOOKUP($A268,BASE_DADOS!$A:$O,12,0),0),0)</f>
        <v>0</v>
      </c>
      <c r="V268" s="169">
        <f>IFERROR(IF(VLOOKUP($A268,SCE_ESTADO!$R:$X,7,FALSE)&gt;0,G268*VLOOKUP($A268,BASE_DADOS!$A:$O,12,0),0),0)</f>
        <v>0</v>
      </c>
      <c r="W268" s="169">
        <f>IFERROR(IF(VLOOKUP($A268,SCE_ESTADO!$R:$X,7,FALSE)&gt;0,H268*VLOOKUP($A268,BASE_DADOS!$A:$O,12,0),0),0)</f>
        <v>0</v>
      </c>
      <c r="X268" s="169">
        <f>IFERROR(IF(VLOOKUP($A268,SCE_ESTADO!$R:$X,7,FALSE)&gt;0,I268*VLOOKUP($A268,BASE_DADOS!$A:$O,12,0),0),0)</f>
        <v>0</v>
      </c>
      <c r="Y268" s="169">
        <f>IFERROR(IF(VLOOKUP($A268,SCE_ESTADO!$R:$X,7,FALSE)&gt;0,J268*VLOOKUP($A268,BASE_DADOS!$A:$O,12,0),0),0)</f>
        <v>0</v>
      </c>
      <c r="Z268" s="169">
        <f>IFERROR(IF(VLOOKUP($A268,SCE_ESTADO!$R:$X,7,FALSE)&gt;0,K268*VLOOKUP($A268,BASE_DADOS!$A:$O,12,0),0),0)</f>
        <v>0</v>
      </c>
      <c r="AA268" s="169">
        <f>IFERROR(IF(VLOOKUP($A268,SCE_ESTADO!$R:$X,7,FALSE)&gt;0,L268*VLOOKUP($A268,BASE_DADOS!$A:$O,12,0),0),0)</f>
        <v>0</v>
      </c>
      <c r="AB268" s="169">
        <f>IFERROR(IF(VLOOKUP($A268,SCE_ESTADO!$R:$X,7,FALSE)&gt;0,M268*VLOOKUP($A268,BASE_DADOS!$A:$O,12,0),0),0)</f>
        <v>0</v>
      </c>
      <c r="AC268" s="169">
        <f>IFERROR(IF(VLOOKUP($A268,SCE_ESTADO!$R:$X,7,FALSE)&gt;0,N268*VLOOKUP($A268,BASE_DADOS!$A:$O,12,0),0),0)</f>
        <v>0</v>
      </c>
      <c r="AD268" s="169">
        <f>IFERROR(IF(VLOOKUP($A268,SCE_ESTADO!$R:$X,7,FALSE)&gt;0,O268*VLOOKUP($A268,BASE_DADOS!$A:$O,12,0),0),0)</f>
        <v>0</v>
      </c>
      <c r="AE268" s="169">
        <f>IFERROR(IF(VLOOKUP($A268,SCE_ESTADO!$R:$X,7,FALSE)&gt;0,P268*VLOOKUP($A268,BASE_DADOS!$A:$O,12,0),0),0)</f>
        <v>0</v>
      </c>
      <c r="AF268" s="169">
        <f>IFERROR(IF(VLOOKUP($A268,SCE_ESTADO!$R:$X,7,FALSE)&gt;0,Q268*VLOOKUP($A268,BASE_DADOS!$A:$O,12,0),0),0)</f>
        <v>0</v>
      </c>
    </row>
    <row r="269" spans="1:32" ht="15.75" customHeight="1">
      <c r="A269" s="165" t="str">
        <f t="shared" si="6"/>
        <v xml:space="preserve">SCE_ESTADONOVELA 3 - MELHORES MOMENTOS </v>
      </c>
      <c r="B269" s="3" t="s">
        <v>123</v>
      </c>
      <c r="C269" s="121" t="s">
        <v>91</v>
      </c>
      <c r="D269" s="179">
        <f t="shared" ref="D269:Q269" si="29">AVERAGEIFS(D$2:D$244,$C$2:$C$244,$C269)</f>
        <v>0.52290278098882836</v>
      </c>
      <c r="E269" s="179">
        <f t="shared" si="29"/>
        <v>0.47709721901117169</v>
      </c>
      <c r="F269" s="179">
        <f t="shared" si="29"/>
        <v>5.5238978393442294E-2</v>
      </c>
      <c r="G269" s="179">
        <f t="shared" si="29"/>
        <v>0.15060386937788212</v>
      </c>
      <c r="H269" s="179">
        <f t="shared" si="29"/>
        <v>0.18766870082609124</v>
      </c>
      <c r="I269" s="179">
        <f t="shared" si="29"/>
        <v>0.17699786555163299</v>
      </c>
      <c r="J269" s="179">
        <f t="shared" si="29"/>
        <v>0.18548436113929209</v>
      </c>
      <c r="K269" s="179">
        <f t="shared" si="29"/>
        <v>0.24400622471165923</v>
      </c>
      <c r="L269" s="179">
        <f t="shared" si="29"/>
        <v>0.22403350982924933</v>
      </c>
      <c r="M269" s="179">
        <f t="shared" si="29"/>
        <v>0.42091263232575132</v>
      </c>
      <c r="N269" s="179">
        <f t="shared" si="29"/>
        <v>0.35505385784499932</v>
      </c>
      <c r="O269" s="179">
        <f t="shared" si="29"/>
        <v>0.34441913310411704</v>
      </c>
      <c r="P269" s="179">
        <f t="shared" si="29"/>
        <v>0.4022864401661877</v>
      </c>
      <c r="Q269" s="179">
        <f t="shared" si="29"/>
        <v>0.25329442672969521</v>
      </c>
      <c r="R269" s="3"/>
      <c r="S269" s="169">
        <f>IFERROR(IF(VLOOKUP($A269,SCE_ESTADO!$R:$X,7,FALSE)&gt;0,D269*VLOOKUP($A269,BASE_DADOS!$A:$O,12,0),0),0)</f>
        <v>0</v>
      </c>
      <c r="T269" s="169">
        <f>IFERROR(IF(VLOOKUP($A269,SCE_ESTADO!$R:$X,7,FALSE)&gt;0,E269*VLOOKUP($A269,BASE_DADOS!$A:$O,12,0),0),0)</f>
        <v>0</v>
      </c>
      <c r="U269" s="169">
        <f>IFERROR(IF(VLOOKUP($A269,SCE_ESTADO!$R:$X,7,FALSE)&gt;0,F269*VLOOKUP($A269,BASE_DADOS!$A:$O,12,0),0),0)</f>
        <v>0</v>
      </c>
      <c r="V269" s="169">
        <f>IFERROR(IF(VLOOKUP($A269,SCE_ESTADO!$R:$X,7,FALSE)&gt;0,G269*VLOOKUP($A269,BASE_DADOS!$A:$O,12,0),0),0)</f>
        <v>0</v>
      </c>
      <c r="W269" s="169">
        <f>IFERROR(IF(VLOOKUP($A269,SCE_ESTADO!$R:$X,7,FALSE)&gt;0,H269*VLOOKUP($A269,BASE_DADOS!$A:$O,12,0),0),0)</f>
        <v>0</v>
      </c>
      <c r="X269" s="169">
        <f>IFERROR(IF(VLOOKUP($A269,SCE_ESTADO!$R:$X,7,FALSE)&gt;0,I269*VLOOKUP($A269,BASE_DADOS!$A:$O,12,0),0),0)</f>
        <v>0</v>
      </c>
      <c r="Y269" s="169">
        <f>IFERROR(IF(VLOOKUP($A269,SCE_ESTADO!$R:$X,7,FALSE)&gt;0,J269*VLOOKUP($A269,BASE_DADOS!$A:$O,12,0),0),0)</f>
        <v>0</v>
      </c>
      <c r="Z269" s="169">
        <f>IFERROR(IF(VLOOKUP($A269,SCE_ESTADO!$R:$X,7,FALSE)&gt;0,K269*VLOOKUP($A269,BASE_DADOS!$A:$O,12,0),0),0)</f>
        <v>0</v>
      </c>
      <c r="AA269" s="169">
        <f>IFERROR(IF(VLOOKUP($A269,SCE_ESTADO!$R:$X,7,FALSE)&gt;0,L269*VLOOKUP($A269,BASE_DADOS!$A:$O,12,0),0),0)</f>
        <v>0</v>
      </c>
      <c r="AB269" s="169">
        <f>IFERROR(IF(VLOOKUP($A269,SCE_ESTADO!$R:$X,7,FALSE)&gt;0,M269*VLOOKUP($A269,BASE_DADOS!$A:$O,12,0),0),0)</f>
        <v>0</v>
      </c>
      <c r="AC269" s="169">
        <f>IFERROR(IF(VLOOKUP($A269,SCE_ESTADO!$R:$X,7,FALSE)&gt;0,N269*VLOOKUP($A269,BASE_DADOS!$A:$O,12,0),0),0)</f>
        <v>0</v>
      </c>
      <c r="AD269" s="169">
        <f>IFERROR(IF(VLOOKUP($A269,SCE_ESTADO!$R:$X,7,FALSE)&gt;0,O269*VLOOKUP($A269,BASE_DADOS!$A:$O,12,0),0),0)</f>
        <v>0</v>
      </c>
      <c r="AE269" s="169">
        <f>IFERROR(IF(VLOOKUP($A269,SCE_ESTADO!$R:$X,7,FALSE)&gt;0,P269*VLOOKUP($A269,BASE_DADOS!$A:$O,12,0),0),0)</f>
        <v>0</v>
      </c>
      <c r="AF269" s="169">
        <f>IFERROR(IF(VLOOKUP($A269,SCE_ESTADO!$R:$X,7,FALSE)&gt;0,Q269*VLOOKUP($A269,BASE_DADOS!$A:$O,12,0),0),0)</f>
        <v>0</v>
      </c>
    </row>
    <row r="270" spans="1:32" ht="15.75" customHeight="1">
      <c r="A270" s="165" t="str">
        <f t="shared" si="6"/>
        <v xml:space="preserve">SCE_ESTADOSUPER TELA </v>
      </c>
      <c r="B270" s="3" t="s">
        <v>123</v>
      </c>
      <c r="C270" s="121" t="s">
        <v>92</v>
      </c>
      <c r="D270" s="179">
        <f t="shared" ref="D270:Q270" si="30">AVERAGEIFS(D$2:D$244,$C$2:$C$244,$C270)</f>
        <v>0.52290278098882836</v>
      </c>
      <c r="E270" s="179">
        <f t="shared" si="30"/>
        <v>0.47709721901117169</v>
      </c>
      <c r="F270" s="179">
        <f t="shared" si="30"/>
        <v>5.5238978393442294E-2</v>
      </c>
      <c r="G270" s="179">
        <f t="shared" si="30"/>
        <v>0.15060386937788209</v>
      </c>
      <c r="H270" s="179">
        <f t="shared" si="30"/>
        <v>0.18766870082609133</v>
      </c>
      <c r="I270" s="179">
        <f t="shared" si="30"/>
        <v>0.17699786555163299</v>
      </c>
      <c r="J270" s="179">
        <f t="shared" si="30"/>
        <v>0.18548436113929215</v>
      </c>
      <c r="K270" s="179">
        <f t="shared" si="30"/>
        <v>0.24400622471165925</v>
      </c>
      <c r="L270" s="179">
        <f t="shared" si="30"/>
        <v>0.22403350982924938</v>
      </c>
      <c r="M270" s="179">
        <f t="shared" si="30"/>
        <v>0.42091263232575143</v>
      </c>
      <c r="N270" s="179">
        <f t="shared" si="30"/>
        <v>0.35505385784499938</v>
      </c>
      <c r="O270" s="179">
        <f t="shared" si="30"/>
        <v>0.34441913310411709</v>
      </c>
      <c r="P270" s="179">
        <f t="shared" si="30"/>
        <v>0.40228644016618781</v>
      </c>
      <c r="Q270" s="179">
        <f t="shared" si="30"/>
        <v>0.25329442672969527</v>
      </c>
      <c r="R270" s="3"/>
      <c r="S270" s="169">
        <f>IFERROR(IF(VLOOKUP($A270,SCE_ESTADO!$R:$X,7,FALSE)&gt;0,D270*VLOOKUP($A270,BASE_DADOS!$A:$O,12,0),0),0)</f>
        <v>0</v>
      </c>
      <c r="T270" s="169">
        <f>IFERROR(IF(VLOOKUP($A270,SCE_ESTADO!$R:$X,7,FALSE)&gt;0,E270*VLOOKUP($A270,BASE_DADOS!$A:$O,12,0),0),0)</f>
        <v>0</v>
      </c>
      <c r="U270" s="169">
        <f>IFERROR(IF(VLOOKUP($A270,SCE_ESTADO!$R:$X,7,FALSE)&gt;0,F270*VLOOKUP($A270,BASE_DADOS!$A:$O,12,0),0),0)</f>
        <v>0</v>
      </c>
      <c r="V270" s="169">
        <f>IFERROR(IF(VLOOKUP($A270,SCE_ESTADO!$R:$X,7,FALSE)&gt;0,G270*VLOOKUP($A270,BASE_DADOS!$A:$O,12,0),0),0)</f>
        <v>0</v>
      </c>
      <c r="W270" s="169">
        <f>IFERROR(IF(VLOOKUP($A270,SCE_ESTADO!$R:$X,7,FALSE)&gt;0,H270*VLOOKUP($A270,BASE_DADOS!$A:$O,12,0),0),0)</f>
        <v>0</v>
      </c>
      <c r="X270" s="169">
        <f>IFERROR(IF(VLOOKUP($A270,SCE_ESTADO!$R:$X,7,FALSE)&gt;0,I270*VLOOKUP($A270,BASE_DADOS!$A:$O,12,0),0),0)</f>
        <v>0</v>
      </c>
      <c r="Y270" s="169">
        <f>IFERROR(IF(VLOOKUP($A270,SCE_ESTADO!$R:$X,7,FALSE)&gt;0,J270*VLOOKUP($A270,BASE_DADOS!$A:$O,12,0),0),0)</f>
        <v>0</v>
      </c>
      <c r="Z270" s="169">
        <f>IFERROR(IF(VLOOKUP($A270,SCE_ESTADO!$R:$X,7,FALSE)&gt;0,K270*VLOOKUP($A270,BASE_DADOS!$A:$O,12,0),0),0)</f>
        <v>0</v>
      </c>
      <c r="AA270" s="169">
        <f>IFERROR(IF(VLOOKUP($A270,SCE_ESTADO!$R:$X,7,FALSE)&gt;0,L270*VLOOKUP($A270,BASE_DADOS!$A:$O,12,0),0),0)</f>
        <v>0</v>
      </c>
      <c r="AB270" s="169">
        <f>IFERROR(IF(VLOOKUP($A270,SCE_ESTADO!$R:$X,7,FALSE)&gt;0,M270*VLOOKUP($A270,BASE_DADOS!$A:$O,12,0),0),0)</f>
        <v>0</v>
      </c>
      <c r="AC270" s="169">
        <f>IFERROR(IF(VLOOKUP($A270,SCE_ESTADO!$R:$X,7,FALSE)&gt;0,N270*VLOOKUP($A270,BASE_DADOS!$A:$O,12,0),0),0)</f>
        <v>0</v>
      </c>
      <c r="AD270" s="169">
        <f>IFERROR(IF(VLOOKUP($A270,SCE_ESTADO!$R:$X,7,FALSE)&gt;0,O270*VLOOKUP($A270,BASE_DADOS!$A:$O,12,0),0),0)</f>
        <v>0</v>
      </c>
      <c r="AE270" s="169">
        <f>IFERROR(IF(VLOOKUP($A270,SCE_ESTADO!$R:$X,7,FALSE)&gt;0,P270*VLOOKUP($A270,BASE_DADOS!$A:$O,12,0),0),0)</f>
        <v>0</v>
      </c>
      <c r="AF270" s="169">
        <f>IFERROR(IF(VLOOKUP($A270,SCE_ESTADO!$R:$X,7,FALSE)&gt;0,Q270*VLOOKUP($A270,BASE_DADOS!$A:$O,12,0),0),0)</f>
        <v>0</v>
      </c>
    </row>
    <row r="271" spans="1:32" ht="15.75" customHeight="1">
      <c r="A271" s="165" t="str">
        <f t="shared" si="6"/>
        <v>SCE_ESTADOSÉRIE DE SÁBADO</v>
      </c>
      <c r="B271" s="3" t="s">
        <v>123</v>
      </c>
      <c r="C271" s="121" t="s">
        <v>94</v>
      </c>
      <c r="D271" s="179">
        <f t="shared" ref="D271:Q271" si="31">AVERAGEIFS(D$2:D$244,$C$2:$C$244,$C271)</f>
        <v>0.52254937414687186</v>
      </c>
      <c r="E271" s="179">
        <f t="shared" si="31"/>
        <v>0.47745062585312814</v>
      </c>
      <c r="F271" s="179">
        <f t="shared" si="31"/>
        <v>5.685139710986864E-2</v>
      </c>
      <c r="G271" s="179">
        <f t="shared" si="31"/>
        <v>0.15018419875305875</v>
      </c>
      <c r="H271" s="179">
        <f t="shared" si="31"/>
        <v>0.18510208363638256</v>
      </c>
      <c r="I271" s="179">
        <f t="shared" si="31"/>
        <v>0.18652217994235962</v>
      </c>
      <c r="J271" s="179">
        <f t="shared" si="31"/>
        <v>0.18170290793035804</v>
      </c>
      <c r="K271" s="179">
        <f t="shared" si="31"/>
        <v>0.23963723262797254</v>
      </c>
      <c r="L271" s="179">
        <f t="shared" si="31"/>
        <v>0.22193073911960845</v>
      </c>
      <c r="M271" s="179">
        <f t="shared" si="31"/>
        <v>0.42126603916770788</v>
      </c>
      <c r="N271" s="179">
        <f t="shared" si="31"/>
        <v>0.3568032217126838</v>
      </c>
      <c r="O271" s="179">
        <f t="shared" si="31"/>
        <v>0.34615476455517585</v>
      </c>
      <c r="P271" s="179">
        <f t="shared" si="31"/>
        <v>0.39684576688286893</v>
      </c>
      <c r="Q271" s="179">
        <f t="shared" si="31"/>
        <v>0.25699946856195532</v>
      </c>
      <c r="R271" s="3"/>
      <c r="S271" s="169">
        <f>IFERROR(IF(VLOOKUP($A271,SCE_ESTADO!$R:$X,7,FALSE)&gt;0,D271*VLOOKUP($A271,BASE_DADOS!$A:$O,12,0),0),0)</f>
        <v>0</v>
      </c>
      <c r="T271" s="169">
        <f>IFERROR(IF(VLOOKUP($A271,SCE_ESTADO!$R:$X,7,FALSE)&gt;0,E271*VLOOKUP($A271,BASE_DADOS!$A:$O,12,0),0),0)</f>
        <v>0</v>
      </c>
      <c r="U271" s="169">
        <f>IFERROR(IF(VLOOKUP($A271,SCE_ESTADO!$R:$X,7,FALSE)&gt;0,F271*VLOOKUP($A271,BASE_DADOS!$A:$O,12,0),0),0)</f>
        <v>0</v>
      </c>
      <c r="V271" s="169">
        <f>IFERROR(IF(VLOOKUP($A271,SCE_ESTADO!$R:$X,7,FALSE)&gt;0,G271*VLOOKUP($A271,BASE_DADOS!$A:$O,12,0),0),0)</f>
        <v>0</v>
      </c>
      <c r="W271" s="169">
        <f>IFERROR(IF(VLOOKUP($A271,SCE_ESTADO!$R:$X,7,FALSE)&gt;0,H271*VLOOKUP($A271,BASE_DADOS!$A:$O,12,0),0),0)</f>
        <v>0</v>
      </c>
      <c r="X271" s="169">
        <f>IFERROR(IF(VLOOKUP($A271,SCE_ESTADO!$R:$X,7,FALSE)&gt;0,I271*VLOOKUP($A271,BASE_DADOS!$A:$O,12,0),0),0)</f>
        <v>0</v>
      </c>
      <c r="Y271" s="169">
        <f>IFERROR(IF(VLOOKUP($A271,SCE_ESTADO!$R:$X,7,FALSE)&gt;0,J271*VLOOKUP($A271,BASE_DADOS!$A:$O,12,0),0),0)</f>
        <v>0</v>
      </c>
      <c r="Z271" s="169">
        <f>IFERROR(IF(VLOOKUP($A271,SCE_ESTADO!$R:$X,7,FALSE)&gt;0,K271*VLOOKUP($A271,BASE_DADOS!$A:$O,12,0),0),0)</f>
        <v>0</v>
      </c>
      <c r="AA271" s="169">
        <f>IFERROR(IF(VLOOKUP($A271,SCE_ESTADO!$R:$X,7,FALSE)&gt;0,L271*VLOOKUP($A271,BASE_DADOS!$A:$O,12,0),0),0)</f>
        <v>0</v>
      </c>
      <c r="AB271" s="169">
        <f>IFERROR(IF(VLOOKUP($A271,SCE_ESTADO!$R:$X,7,FALSE)&gt;0,M271*VLOOKUP($A271,BASE_DADOS!$A:$O,12,0),0),0)</f>
        <v>0</v>
      </c>
      <c r="AC271" s="169">
        <f>IFERROR(IF(VLOOKUP($A271,SCE_ESTADO!$R:$X,7,FALSE)&gt;0,N271*VLOOKUP($A271,BASE_DADOS!$A:$O,12,0),0),0)</f>
        <v>0</v>
      </c>
      <c r="AD271" s="169">
        <f>IFERROR(IF(VLOOKUP($A271,SCE_ESTADO!$R:$X,7,FALSE)&gt;0,O271*VLOOKUP($A271,BASE_DADOS!$A:$O,12,0),0),0)</f>
        <v>0</v>
      </c>
      <c r="AE271" s="169">
        <f>IFERROR(IF(VLOOKUP($A271,SCE_ESTADO!$R:$X,7,FALSE)&gt;0,P271*VLOOKUP($A271,BASE_DADOS!$A:$O,12,0),0),0)</f>
        <v>0</v>
      </c>
      <c r="AF271" s="169">
        <f>IFERROR(IF(VLOOKUP($A271,SCE_ESTADO!$R:$X,7,FALSE)&gt;0,Q271*VLOOKUP($A271,BASE_DADOS!$A:$O,12,0),0),0)</f>
        <v>0</v>
      </c>
    </row>
    <row r="272" spans="1:32" ht="15.75" customHeight="1">
      <c r="A272" s="165" t="str">
        <f t="shared" si="6"/>
        <v>SCE_ESTADOAGRO SAÚDE E COOPERAÇÃO</v>
      </c>
      <c r="B272" s="3" t="s">
        <v>123</v>
      </c>
      <c r="C272" s="121" t="s">
        <v>97</v>
      </c>
      <c r="D272" s="179">
        <f t="shared" ref="D272:Q272" si="32">AVERAGEIFS(D$2:D$244,$C$2:$C$244,$C272)</f>
        <v>0.52413598768828962</v>
      </c>
      <c r="E272" s="179">
        <f t="shared" si="32"/>
        <v>0.47586401231171038</v>
      </c>
      <c r="F272" s="179">
        <f t="shared" si="32"/>
        <v>7.2371991576625078E-2</v>
      </c>
      <c r="G272" s="179">
        <f t="shared" si="32"/>
        <v>0.15114183778828183</v>
      </c>
      <c r="H272" s="179">
        <f t="shared" si="32"/>
        <v>0.17473311685494761</v>
      </c>
      <c r="I272" s="179">
        <f t="shared" si="32"/>
        <v>0.19260256894572461</v>
      </c>
      <c r="J272" s="179">
        <f t="shared" si="32"/>
        <v>0.19071721652009885</v>
      </c>
      <c r="K272" s="179">
        <f t="shared" si="32"/>
        <v>0.21843326831432205</v>
      </c>
      <c r="L272" s="179">
        <f t="shared" si="32"/>
        <v>0.21938387011274973</v>
      </c>
      <c r="M272" s="179">
        <f t="shared" si="32"/>
        <v>0.43168142094485512</v>
      </c>
      <c r="N272" s="179">
        <f t="shared" si="32"/>
        <v>0.34893470894239514</v>
      </c>
      <c r="O272" s="179">
        <f t="shared" si="32"/>
        <v>0.34761982328548663</v>
      </c>
      <c r="P272" s="179">
        <f t="shared" si="32"/>
        <v>0.40134110892407548</v>
      </c>
      <c r="Q272" s="179">
        <f t="shared" si="32"/>
        <v>0.25103906779043778</v>
      </c>
      <c r="R272" s="3"/>
      <c r="S272" s="169">
        <f>IFERROR(IF(VLOOKUP($A272,SCE_ESTADO!$R:$X,7,FALSE)&gt;0,D272*VLOOKUP($A272,BASE_DADOS!$A:$O,12,0),0),0)</f>
        <v>0</v>
      </c>
      <c r="T272" s="169">
        <f>IFERROR(IF(VLOOKUP($A272,SCE_ESTADO!$R:$X,7,FALSE)&gt;0,E272*VLOOKUP($A272,BASE_DADOS!$A:$O,12,0),0),0)</f>
        <v>0</v>
      </c>
      <c r="U272" s="169">
        <f>IFERROR(IF(VLOOKUP($A272,SCE_ESTADO!$R:$X,7,FALSE)&gt;0,F272*VLOOKUP($A272,BASE_DADOS!$A:$O,12,0),0),0)</f>
        <v>0</v>
      </c>
      <c r="V272" s="169">
        <f>IFERROR(IF(VLOOKUP($A272,SCE_ESTADO!$R:$X,7,FALSE)&gt;0,G272*VLOOKUP($A272,BASE_DADOS!$A:$O,12,0),0),0)</f>
        <v>0</v>
      </c>
      <c r="W272" s="169">
        <f>IFERROR(IF(VLOOKUP($A272,SCE_ESTADO!$R:$X,7,FALSE)&gt;0,H272*VLOOKUP($A272,BASE_DADOS!$A:$O,12,0),0),0)</f>
        <v>0</v>
      </c>
      <c r="X272" s="169">
        <f>IFERROR(IF(VLOOKUP($A272,SCE_ESTADO!$R:$X,7,FALSE)&gt;0,I272*VLOOKUP($A272,BASE_DADOS!$A:$O,12,0),0),0)</f>
        <v>0</v>
      </c>
      <c r="Y272" s="169">
        <f>IFERROR(IF(VLOOKUP($A272,SCE_ESTADO!$R:$X,7,FALSE)&gt;0,J272*VLOOKUP($A272,BASE_DADOS!$A:$O,12,0),0),0)</f>
        <v>0</v>
      </c>
      <c r="Z272" s="169">
        <f>IFERROR(IF(VLOOKUP($A272,SCE_ESTADO!$R:$X,7,FALSE)&gt;0,K272*VLOOKUP($A272,BASE_DADOS!$A:$O,12,0),0),0)</f>
        <v>0</v>
      </c>
      <c r="AA272" s="169">
        <f>IFERROR(IF(VLOOKUP($A272,SCE_ESTADO!$R:$X,7,FALSE)&gt;0,L272*VLOOKUP($A272,BASE_DADOS!$A:$O,12,0),0),0)</f>
        <v>0</v>
      </c>
      <c r="AB272" s="169">
        <f>IFERROR(IF(VLOOKUP($A272,SCE_ESTADO!$R:$X,7,FALSE)&gt;0,M272*VLOOKUP($A272,BASE_DADOS!$A:$O,12,0),0),0)</f>
        <v>0</v>
      </c>
      <c r="AC272" s="169">
        <f>IFERROR(IF(VLOOKUP($A272,SCE_ESTADO!$R:$X,7,FALSE)&gt;0,N272*VLOOKUP($A272,BASE_DADOS!$A:$O,12,0),0),0)</f>
        <v>0</v>
      </c>
      <c r="AD272" s="169">
        <f>IFERROR(IF(VLOOKUP($A272,SCE_ESTADO!$R:$X,7,FALSE)&gt;0,O272*VLOOKUP($A272,BASE_DADOS!$A:$O,12,0),0),0)</f>
        <v>0</v>
      </c>
      <c r="AE272" s="169">
        <f>IFERROR(IF(VLOOKUP($A272,SCE_ESTADO!$R:$X,7,FALSE)&gt;0,P272*VLOOKUP($A272,BASE_DADOS!$A:$O,12,0),0),0)</f>
        <v>0</v>
      </c>
      <c r="AF272" s="169">
        <f>IFERROR(IF(VLOOKUP($A272,SCE_ESTADO!$R:$X,7,FALSE)&gt;0,Q272*VLOOKUP($A272,BASE_DADOS!$A:$O,12,0),0),0)</f>
        <v>0</v>
      </c>
    </row>
    <row r="273" spans="1:32" ht="15.75" customHeight="1">
      <c r="A273" s="165" t="str">
        <f t="shared" si="6"/>
        <v>SCE_ESTADOCINE MAIOR</v>
      </c>
      <c r="B273" s="3" t="s">
        <v>123</v>
      </c>
      <c r="C273" s="121" t="s">
        <v>100</v>
      </c>
      <c r="D273" s="179">
        <f t="shared" ref="D273:Q273" si="33">AVERAGEIFS(D$2:D$244,$C$2:$C$244,$C273)</f>
        <v>0.52413598768828962</v>
      </c>
      <c r="E273" s="179">
        <f t="shared" si="33"/>
        <v>0.47586401231171038</v>
      </c>
      <c r="F273" s="179">
        <f t="shared" si="33"/>
        <v>7.2371991576625078E-2</v>
      </c>
      <c r="G273" s="179">
        <f t="shared" si="33"/>
        <v>0.15114183778828183</v>
      </c>
      <c r="H273" s="179">
        <f t="shared" si="33"/>
        <v>0.17473311685494761</v>
      </c>
      <c r="I273" s="179">
        <f t="shared" si="33"/>
        <v>0.19260256894572461</v>
      </c>
      <c r="J273" s="179">
        <f t="shared" si="33"/>
        <v>0.19071721652009885</v>
      </c>
      <c r="K273" s="179">
        <f t="shared" si="33"/>
        <v>0.21843326831432205</v>
      </c>
      <c r="L273" s="179">
        <f t="shared" si="33"/>
        <v>0.21938387011274973</v>
      </c>
      <c r="M273" s="179">
        <f t="shared" si="33"/>
        <v>0.43168142094485512</v>
      </c>
      <c r="N273" s="179">
        <f t="shared" si="33"/>
        <v>0.34893470894239514</v>
      </c>
      <c r="O273" s="179">
        <f t="shared" si="33"/>
        <v>0.34761982328548663</v>
      </c>
      <c r="P273" s="179">
        <f t="shared" si="33"/>
        <v>0.40134110892407548</v>
      </c>
      <c r="Q273" s="179">
        <f t="shared" si="33"/>
        <v>0.25103906779043778</v>
      </c>
      <c r="R273" s="3"/>
      <c r="S273" s="169">
        <f>IFERROR(IF(VLOOKUP($A273,SCE_ESTADO!$R:$X,7,FALSE)&gt;0,D273*VLOOKUP($A273,BASE_DADOS!$A:$O,12,0),0),0)</f>
        <v>0</v>
      </c>
      <c r="T273" s="169">
        <f>IFERROR(IF(VLOOKUP($A273,SCE_ESTADO!$R:$X,7,FALSE)&gt;0,E273*VLOOKUP($A273,BASE_DADOS!$A:$O,12,0),0),0)</f>
        <v>0</v>
      </c>
      <c r="U273" s="169">
        <f>IFERROR(IF(VLOOKUP($A273,SCE_ESTADO!$R:$X,7,FALSE)&gt;0,F273*VLOOKUP($A273,BASE_DADOS!$A:$O,12,0),0),0)</f>
        <v>0</v>
      </c>
      <c r="V273" s="169">
        <f>IFERROR(IF(VLOOKUP($A273,SCE_ESTADO!$R:$X,7,FALSE)&gt;0,G273*VLOOKUP($A273,BASE_DADOS!$A:$O,12,0),0),0)</f>
        <v>0</v>
      </c>
      <c r="W273" s="169">
        <f>IFERROR(IF(VLOOKUP($A273,SCE_ESTADO!$R:$X,7,FALSE)&gt;0,H273*VLOOKUP($A273,BASE_DADOS!$A:$O,12,0),0),0)</f>
        <v>0</v>
      </c>
      <c r="X273" s="169">
        <f>IFERROR(IF(VLOOKUP($A273,SCE_ESTADO!$R:$X,7,FALSE)&gt;0,I273*VLOOKUP($A273,BASE_DADOS!$A:$O,12,0),0),0)</f>
        <v>0</v>
      </c>
      <c r="Y273" s="169">
        <f>IFERROR(IF(VLOOKUP($A273,SCE_ESTADO!$R:$X,7,FALSE)&gt;0,J273*VLOOKUP($A273,BASE_DADOS!$A:$O,12,0),0),0)</f>
        <v>0</v>
      </c>
      <c r="Z273" s="169">
        <f>IFERROR(IF(VLOOKUP($A273,SCE_ESTADO!$R:$X,7,FALSE)&gt;0,K273*VLOOKUP($A273,BASE_DADOS!$A:$O,12,0),0),0)</f>
        <v>0</v>
      </c>
      <c r="AA273" s="169">
        <f>IFERROR(IF(VLOOKUP($A273,SCE_ESTADO!$R:$X,7,FALSE)&gt;0,L273*VLOOKUP($A273,BASE_DADOS!$A:$O,12,0),0),0)</f>
        <v>0</v>
      </c>
      <c r="AB273" s="169">
        <f>IFERROR(IF(VLOOKUP($A273,SCE_ESTADO!$R:$X,7,FALSE)&gt;0,M273*VLOOKUP($A273,BASE_DADOS!$A:$O,12,0),0),0)</f>
        <v>0</v>
      </c>
      <c r="AC273" s="169">
        <f>IFERROR(IF(VLOOKUP($A273,SCE_ESTADO!$R:$X,7,FALSE)&gt;0,N273*VLOOKUP($A273,BASE_DADOS!$A:$O,12,0),0),0)</f>
        <v>0</v>
      </c>
      <c r="AD273" s="169">
        <f>IFERROR(IF(VLOOKUP($A273,SCE_ESTADO!$R:$X,7,FALSE)&gt;0,O273*VLOOKUP($A273,BASE_DADOS!$A:$O,12,0),0),0)</f>
        <v>0</v>
      </c>
      <c r="AE273" s="169">
        <f>IFERROR(IF(VLOOKUP($A273,SCE_ESTADO!$R:$X,7,FALSE)&gt;0,P273*VLOOKUP($A273,BASE_DADOS!$A:$O,12,0),0),0)</f>
        <v>0</v>
      </c>
      <c r="AF273" s="169">
        <f>IFERROR(IF(VLOOKUP($A273,SCE_ESTADO!$R:$X,7,FALSE)&gt;0,Q273*VLOOKUP($A273,BASE_DADOS!$A:$O,12,0),0),0)</f>
        <v>0</v>
      </c>
    </row>
    <row r="274" spans="1:32" ht="15.75" customHeight="1">
      <c r="A274" s="165" t="str">
        <f t="shared" si="6"/>
        <v>SCE_ESTADOHORA DO FARO</v>
      </c>
      <c r="B274" s="3" t="s">
        <v>123</v>
      </c>
      <c r="C274" s="121" t="s">
        <v>101</v>
      </c>
      <c r="D274" s="179">
        <f t="shared" ref="D274:Q274" si="34">AVERAGEIFS(D$2:D$244,$C$2:$C$244,$C274)</f>
        <v>0.52413598768828962</v>
      </c>
      <c r="E274" s="179">
        <f t="shared" si="34"/>
        <v>0.47586401231171038</v>
      </c>
      <c r="F274" s="179">
        <f t="shared" si="34"/>
        <v>7.2371991576625078E-2</v>
      </c>
      <c r="G274" s="179">
        <f t="shared" si="34"/>
        <v>0.15114183778828183</v>
      </c>
      <c r="H274" s="179">
        <f t="shared" si="34"/>
        <v>0.17473311685494761</v>
      </c>
      <c r="I274" s="179">
        <f t="shared" si="34"/>
        <v>0.19260256894572461</v>
      </c>
      <c r="J274" s="179">
        <f t="shared" si="34"/>
        <v>0.19071721652009885</v>
      </c>
      <c r="K274" s="179">
        <f t="shared" si="34"/>
        <v>0.21843326831432205</v>
      </c>
      <c r="L274" s="179">
        <f t="shared" si="34"/>
        <v>0.21938387011274973</v>
      </c>
      <c r="M274" s="179">
        <f t="shared" si="34"/>
        <v>0.43168142094485512</v>
      </c>
      <c r="N274" s="179">
        <f t="shared" si="34"/>
        <v>0.34893470894239514</v>
      </c>
      <c r="O274" s="179">
        <f t="shared" si="34"/>
        <v>0.34761982328548663</v>
      </c>
      <c r="P274" s="179">
        <f t="shared" si="34"/>
        <v>0.40134110892407548</v>
      </c>
      <c r="Q274" s="179">
        <f t="shared" si="34"/>
        <v>0.25103906779043778</v>
      </c>
      <c r="R274" s="3"/>
      <c r="S274" s="169">
        <f>IFERROR(IF(VLOOKUP($A274,SCE_ESTADO!$R:$X,7,FALSE)&gt;0,D274*VLOOKUP($A274,BASE_DADOS!$A:$O,12,0),0),0)</f>
        <v>0</v>
      </c>
      <c r="T274" s="169">
        <f>IFERROR(IF(VLOOKUP($A274,SCE_ESTADO!$R:$X,7,FALSE)&gt;0,E274*VLOOKUP($A274,BASE_DADOS!$A:$O,12,0),0),0)</f>
        <v>0</v>
      </c>
      <c r="U274" s="169">
        <f>IFERROR(IF(VLOOKUP($A274,SCE_ESTADO!$R:$X,7,FALSE)&gt;0,F274*VLOOKUP($A274,BASE_DADOS!$A:$O,12,0),0),0)</f>
        <v>0</v>
      </c>
      <c r="V274" s="169">
        <f>IFERROR(IF(VLOOKUP($A274,SCE_ESTADO!$R:$X,7,FALSE)&gt;0,G274*VLOOKUP($A274,BASE_DADOS!$A:$O,12,0),0),0)</f>
        <v>0</v>
      </c>
      <c r="W274" s="169">
        <f>IFERROR(IF(VLOOKUP($A274,SCE_ESTADO!$R:$X,7,FALSE)&gt;0,H274*VLOOKUP($A274,BASE_DADOS!$A:$O,12,0),0),0)</f>
        <v>0</v>
      </c>
      <c r="X274" s="169">
        <f>IFERROR(IF(VLOOKUP($A274,SCE_ESTADO!$R:$X,7,FALSE)&gt;0,I274*VLOOKUP($A274,BASE_DADOS!$A:$O,12,0),0),0)</f>
        <v>0</v>
      </c>
      <c r="Y274" s="169">
        <f>IFERROR(IF(VLOOKUP($A274,SCE_ESTADO!$R:$X,7,FALSE)&gt;0,J274*VLOOKUP($A274,BASE_DADOS!$A:$O,12,0),0),0)</f>
        <v>0</v>
      </c>
      <c r="Z274" s="169">
        <f>IFERROR(IF(VLOOKUP($A274,SCE_ESTADO!$R:$X,7,FALSE)&gt;0,K274*VLOOKUP($A274,BASE_DADOS!$A:$O,12,0),0),0)</f>
        <v>0</v>
      </c>
      <c r="AA274" s="169">
        <f>IFERROR(IF(VLOOKUP($A274,SCE_ESTADO!$R:$X,7,FALSE)&gt;0,L274*VLOOKUP($A274,BASE_DADOS!$A:$O,12,0),0),0)</f>
        <v>0</v>
      </c>
      <c r="AB274" s="169">
        <f>IFERROR(IF(VLOOKUP($A274,SCE_ESTADO!$R:$X,7,FALSE)&gt;0,M274*VLOOKUP($A274,BASE_DADOS!$A:$O,12,0),0),0)</f>
        <v>0</v>
      </c>
      <c r="AC274" s="169">
        <f>IFERROR(IF(VLOOKUP($A274,SCE_ESTADO!$R:$X,7,FALSE)&gt;0,N274*VLOOKUP($A274,BASE_DADOS!$A:$O,12,0),0),0)</f>
        <v>0</v>
      </c>
      <c r="AD274" s="169">
        <f>IFERROR(IF(VLOOKUP($A274,SCE_ESTADO!$R:$X,7,FALSE)&gt;0,O274*VLOOKUP($A274,BASE_DADOS!$A:$O,12,0),0),0)</f>
        <v>0</v>
      </c>
      <c r="AE274" s="169">
        <f>IFERROR(IF(VLOOKUP($A274,SCE_ESTADO!$R:$X,7,FALSE)&gt;0,P274*VLOOKUP($A274,BASE_DADOS!$A:$O,12,0),0),0)</f>
        <v>0</v>
      </c>
      <c r="AF274" s="169">
        <f>IFERROR(IF(VLOOKUP($A274,SCE_ESTADO!$R:$X,7,FALSE)&gt;0,Q274*VLOOKUP($A274,BASE_DADOS!$A:$O,12,0),0),0)</f>
        <v>0</v>
      </c>
    </row>
    <row r="275" spans="1:32" ht="15.75" customHeight="1">
      <c r="A275" s="165" t="str">
        <f t="shared" si="6"/>
        <v>SCE_ESTADOREALITY SHOW 4</v>
      </c>
      <c r="B275" s="3" t="s">
        <v>123</v>
      </c>
      <c r="C275" s="121" t="s">
        <v>103</v>
      </c>
      <c r="D275" s="179">
        <f t="shared" ref="D275:Q275" si="35">AVERAGEIFS(D$2:D$244,$C$2:$C$244,$C275)</f>
        <v>0.52413598768828962</v>
      </c>
      <c r="E275" s="179">
        <f t="shared" si="35"/>
        <v>0.47586401231171038</v>
      </c>
      <c r="F275" s="179">
        <f t="shared" si="35"/>
        <v>7.2371991576625078E-2</v>
      </c>
      <c r="G275" s="179">
        <f t="shared" si="35"/>
        <v>0.15114183778828183</v>
      </c>
      <c r="H275" s="179">
        <f t="shared" si="35"/>
        <v>0.17473311685494761</v>
      </c>
      <c r="I275" s="179">
        <f t="shared" si="35"/>
        <v>0.19260256894572461</v>
      </c>
      <c r="J275" s="179">
        <f t="shared" si="35"/>
        <v>0.19071721652009885</v>
      </c>
      <c r="K275" s="179">
        <f t="shared" si="35"/>
        <v>0.21843326831432205</v>
      </c>
      <c r="L275" s="179">
        <f t="shared" si="35"/>
        <v>0.21938387011274973</v>
      </c>
      <c r="M275" s="179">
        <f t="shared" si="35"/>
        <v>0.43168142094485512</v>
      </c>
      <c r="N275" s="179">
        <f t="shared" si="35"/>
        <v>0.34893470894239514</v>
      </c>
      <c r="O275" s="179">
        <f t="shared" si="35"/>
        <v>0.34761982328548663</v>
      </c>
      <c r="P275" s="179">
        <f t="shared" si="35"/>
        <v>0.40134110892407548</v>
      </c>
      <c r="Q275" s="179">
        <f t="shared" si="35"/>
        <v>0.25103906779043778</v>
      </c>
      <c r="R275" s="3"/>
      <c r="S275" s="169">
        <f>IFERROR(IF(VLOOKUP($A275,SCE_ESTADO!$R:$X,7,FALSE)&gt;0,D275*VLOOKUP($A275,BASE_DADOS!$A:$O,12,0),0),0)</f>
        <v>0</v>
      </c>
      <c r="T275" s="169">
        <f>IFERROR(IF(VLOOKUP($A275,SCE_ESTADO!$R:$X,7,FALSE)&gt;0,E275*VLOOKUP($A275,BASE_DADOS!$A:$O,12,0),0),0)</f>
        <v>0</v>
      </c>
      <c r="U275" s="169">
        <f>IFERROR(IF(VLOOKUP($A275,SCE_ESTADO!$R:$X,7,FALSE)&gt;0,F275*VLOOKUP($A275,BASE_DADOS!$A:$O,12,0),0),0)</f>
        <v>0</v>
      </c>
      <c r="V275" s="169">
        <f>IFERROR(IF(VLOOKUP($A275,SCE_ESTADO!$R:$X,7,FALSE)&gt;0,G275*VLOOKUP($A275,BASE_DADOS!$A:$O,12,0),0),0)</f>
        <v>0</v>
      </c>
      <c r="W275" s="169">
        <f>IFERROR(IF(VLOOKUP($A275,SCE_ESTADO!$R:$X,7,FALSE)&gt;0,H275*VLOOKUP($A275,BASE_DADOS!$A:$O,12,0),0),0)</f>
        <v>0</v>
      </c>
      <c r="X275" s="169">
        <f>IFERROR(IF(VLOOKUP($A275,SCE_ESTADO!$R:$X,7,FALSE)&gt;0,I275*VLOOKUP($A275,BASE_DADOS!$A:$O,12,0),0),0)</f>
        <v>0</v>
      </c>
      <c r="Y275" s="169">
        <f>IFERROR(IF(VLOOKUP($A275,SCE_ESTADO!$R:$X,7,FALSE)&gt;0,J275*VLOOKUP($A275,BASE_DADOS!$A:$O,12,0),0),0)</f>
        <v>0</v>
      </c>
      <c r="Z275" s="169">
        <f>IFERROR(IF(VLOOKUP($A275,SCE_ESTADO!$R:$X,7,FALSE)&gt;0,K275*VLOOKUP($A275,BASE_DADOS!$A:$O,12,0),0),0)</f>
        <v>0</v>
      </c>
      <c r="AA275" s="169">
        <f>IFERROR(IF(VLOOKUP($A275,SCE_ESTADO!$R:$X,7,FALSE)&gt;0,L275*VLOOKUP($A275,BASE_DADOS!$A:$O,12,0),0),0)</f>
        <v>0</v>
      </c>
      <c r="AB275" s="169">
        <f>IFERROR(IF(VLOOKUP($A275,SCE_ESTADO!$R:$X,7,FALSE)&gt;0,M275*VLOOKUP($A275,BASE_DADOS!$A:$O,12,0),0),0)</f>
        <v>0</v>
      </c>
      <c r="AC275" s="169">
        <f>IFERROR(IF(VLOOKUP($A275,SCE_ESTADO!$R:$X,7,FALSE)&gt;0,N275*VLOOKUP($A275,BASE_DADOS!$A:$O,12,0),0),0)</f>
        <v>0</v>
      </c>
      <c r="AD275" s="169">
        <f>IFERROR(IF(VLOOKUP($A275,SCE_ESTADO!$R:$X,7,FALSE)&gt;0,O275*VLOOKUP($A275,BASE_DADOS!$A:$O,12,0),0),0)</f>
        <v>0</v>
      </c>
      <c r="AE275" s="169">
        <f>IFERROR(IF(VLOOKUP($A275,SCE_ESTADO!$R:$X,7,FALSE)&gt;0,P275*VLOOKUP($A275,BASE_DADOS!$A:$O,12,0),0),0)</f>
        <v>0</v>
      </c>
      <c r="AF275" s="169">
        <f>IFERROR(IF(VLOOKUP($A275,SCE_ESTADO!$R:$X,7,FALSE)&gt;0,Q275*VLOOKUP($A275,BASE_DADOS!$A:$O,12,0),0),0)</f>
        <v>0</v>
      </c>
    </row>
    <row r="276" spans="1:32" ht="15.75" customHeight="1">
      <c r="A276" s="165" t="str">
        <f t="shared" si="6"/>
        <v>SCE_ESTADODOMINGO ESPETACULAR</v>
      </c>
      <c r="B276" s="3" t="s">
        <v>123</v>
      </c>
      <c r="C276" s="121" t="s">
        <v>104</v>
      </c>
      <c r="D276" s="179">
        <f t="shared" ref="D276:Q276" si="36">AVERAGEIFS(D$2:D$244,$C$2:$C$244,$C276)</f>
        <v>0.52413598768828962</v>
      </c>
      <c r="E276" s="179">
        <f t="shared" si="36"/>
        <v>0.47586401231171038</v>
      </c>
      <c r="F276" s="179">
        <f t="shared" si="36"/>
        <v>7.2371991576625078E-2</v>
      </c>
      <c r="G276" s="179">
        <f t="shared" si="36"/>
        <v>0.15114183778828183</v>
      </c>
      <c r="H276" s="179">
        <f t="shared" si="36"/>
        <v>0.17473311685494761</v>
      </c>
      <c r="I276" s="179">
        <f t="shared" si="36"/>
        <v>0.19260256894572461</v>
      </c>
      <c r="J276" s="179">
        <f t="shared" si="36"/>
        <v>0.19071721652009885</v>
      </c>
      <c r="K276" s="179">
        <f t="shared" si="36"/>
        <v>0.21843326831432205</v>
      </c>
      <c r="L276" s="179">
        <f t="shared" si="36"/>
        <v>0.21938387011274973</v>
      </c>
      <c r="M276" s="179">
        <f t="shared" si="36"/>
        <v>0.43168142094485512</v>
      </c>
      <c r="N276" s="179">
        <f t="shared" si="36"/>
        <v>0.34893470894239514</v>
      </c>
      <c r="O276" s="179">
        <f t="shared" si="36"/>
        <v>0.34761982328548663</v>
      </c>
      <c r="P276" s="179">
        <f t="shared" si="36"/>
        <v>0.40134110892407548</v>
      </c>
      <c r="Q276" s="179">
        <f t="shared" si="36"/>
        <v>0.25103906779043778</v>
      </c>
      <c r="R276" s="3"/>
      <c r="S276" s="169">
        <f>IFERROR(IF(VLOOKUP($A276,SCE_ESTADO!$R:$X,7,FALSE)&gt;0,D276*VLOOKUP($A276,BASE_DADOS!$A:$O,12,0),0),0)</f>
        <v>0</v>
      </c>
      <c r="T276" s="169">
        <f>IFERROR(IF(VLOOKUP($A276,SCE_ESTADO!$R:$X,7,FALSE)&gt;0,E276*VLOOKUP($A276,BASE_DADOS!$A:$O,12,0),0),0)</f>
        <v>0</v>
      </c>
      <c r="U276" s="169">
        <f>IFERROR(IF(VLOOKUP($A276,SCE_ESTADO!$R:$X,7,FALSE)&gt;0,F276*VLOOKUP($A276,BASE_DADOS!$A:$O,12,0),0),0)</f>
        <v>0</v>
      </c>
      <c r="V276" s="169">
        <f>IFERROR(IF(VLOOKUP($A276,SCE_ESTADO!$R:$X,7,FALSE)&gt;0,G276*VLOOKUP($A276,BASE_DADOS!$A:$O,12,0),0),0)</f>
        <v>0</v>
      </c>
      <c r="W276" s="169">
        <f>IFERROR(IF(VLOOKUP($A276,SCE_ESTADO!$R:$X,7,FALSE)&gt;0,H276*VLOOKUP($A276,BASE_DADOS!$A:$O,12,0),0),0)</f>
        <v>0</v>
      </c>
      <c r="X276" s="169">
        <f>IFERROR(IF(VLOOKUP($A276,SCE_ESTADO!$R:$X,7,FALSE)&gt;0,I276*VLOOKUP($A276,BASE_DADOS!$A:$O,12,0),0),0)</f>
        <v>0</v>
      </c>
      <c r="Y276" s="169">
        <f>IFERROR(IF(VLOOKUP($A276,SCE_ESTADO!$R:$X,7,FALSE)&gt;0,J276*VLOOKUP($A276,BASE_DADOS!$A:$O,12,0),0),0)</f>
        <v>0</v>
      </c>
      <c r="Z276" s="169">
        <f>IFERROR(IF(VLOOKUP($A276,SCE_ESTADO!$R:$X,7,FALSE)&gt;0,K276*VLOOKUP($A276,BASE_DADOS!$A:$O,12,0),0),0)</f>
        <v>0</v>
      </c>
      <c r="AA276" s="169">
        <f>IFERROR(IF(VLOOKUP($A276,SCE_ESTADO!$R:$X,7,FALSE)&gt;0,L276*VLOOKUP($A276,BASE_DADOS!$A:$O,12,0),0),0)</f>
        <v>0</v>
      </c>
      <c r="AB276" s="169">
        <f>IFERROR(IF(VLOOKUP($A276,SCE_ESTADO!$R:$X,7,FALSE)&gt;0,M276*VLOOKUP($A276,BASE_DADOS!$A:$O,12,0),0),0)</f>
        <v>0</v>
      </c>
      <c r="AC276" s="169">
        <f>IFERROR(IF(VLOOKUP($A276,SCE_ESTADO!$R:$X,7,FALSE)&gt;0,N276*VLOOKUP($A276,BASE_DADOS!$A:$O,12,0),0),0)</f>
        <v>0</v>
      </c>
      <c r="AD276" s="169">
        <f>IFERROR(IF(VLOOKUP($A276,SCE_ESTADO!$R:$X,7,FALSE)&gt;0,O276*VLOOKUP($A276,BASE_DADOS!$A:$O,12,0),0),0)</f>
        <v>0</v>
      </c>
      <c r="AE276" s="169">
        <f>IFERROR(IF(VLOOKUP($A276,SCE_ESTADO!$R:$X,7,FALSE)&gt;0,P276*VLOOKUP($A276,BASE_DADOS!$A:$O,12,0),0),0)</f>
        <v>0</v>
      </c>
      <c r="AF276" s="169">
        <f>IFERROR(IF(VLOOKUP($A276,SCE_ESTADO!$R:$X,7,FALSE)&gt;0,Q276*VLOOKUP($A276,BASE_DADOS!$A:$O,12,0),0),0)</f>
        <v>0</v>
      </c>
    </row>
    <row r="277" spans="1:32" ht="15.75" customHeight="1">
      <c r="A277" s="165" t="str">
        <f t="shared" si="6"/>
        <v>SCE_ESTADOCÂMERA RECORD</v>
      </c>
      <c r="B277" s="3" t="s">
        <v>123</v>
      </c>
      <c r="C277" s="121" t="s">
        <v>105</v>
      </c>
      <c r="D277" s="179">
        <f t="shared" ref="D277:Q277" si="37">AVERAGEIFS(D$2:D$244,$C$2:$C$244,$C277)</f>
        <v>0.52413598768828962</v>
      </c>
      <c r="E277" s="179">
        <f t="shared" si="37"/>
        <v>0.47586401231171038</v>
      </c>
      <c r="F277" s="179">
        <f t="shared" si="37"/>
        <v>7.2371991576625078E-2</v>
      </c>
      <c r="G277" s="179">
        <f t="shared" si="37"/>
        <v>0.15114183778828183</v>
      </c>
      <c r="H277" s="179">
        <f t="shared" si="37"/>
        <v>0.17473311685494761</v>
      </c>
      <c r="I277" s="179">
        <f t="shared" si="37"/>
        <v>0.19260256894572461</v>
      </c>
      <c r="J277" s="179">
        <f t="shared" si="37"/>
        <v>0.19071721652009885</v>
      </c>
      <c r="K277" s="179">
        <f t="shared" si="37"/>
        <v>0.21843326831432205</v>
      </c>
      <c r="L277" s="179">
        <f t="shared" si="37"/>
        <v>0.21938387011274973</v>
      </c>
      <c r="M277" s="179">
        <f t="shared" si="37"/>
        <v>0.43168142094485512</v>
      </c>
      <c r="N277" s="179">
        <f t="shared" si="37"/>
        <v>0.34893470894239514</v>
      </c>
      <c r="O277" s="179">
        <f t="shared" si="37"/>
        <v>0.34761982328548663</v>
      </c>
      <c r="P277" s="179">
        <f t="shared" si="37"/>
        <v>0.40134110892407548</v>
      </c>
      <c r="Q277" s="179">
        <f t="shared" si="37"/>
        <v>0.25103906779043778</v>
      </c>
      <c r="R277" s="3"/>
      <c r="S277" s="169">
        <f>IFERROR(IF(VLOOKUP($A277,SCE_ESTADO!$R:$X,7,FALSE)&gt;0,D277*VLOOKUP($A277,BASE_DADOS!$A:$O,12,0),0),0)</f>
        <v>0</v>
      </c>
      <c r="T277" s="169">
        <f>IFERROR(IF(VLOOKUP($A277,SCE_ESTADO!$R:$X,7,FALSE)&gt;0,E277*VLOOKUP($A277,BASE_DADOS!$A:$O,12,0),0),0)</f>
        <v>0</v>
      </c>
      <c r="U277" s="169">
        <f>IFERROR(IF(VLOOKUP($A277,SCE_ESTADO!$R:$X,7,FALSE)&gt;0,F277*VLOOKUP($A277,BASE_DADOS!$A:$O,12,0),0),0)</f>
        <v>0</v>
      </c>
      <c r="V277" s="169">
        <f>IFERROR(IF(VLOOKUP($A277,SCE_ESTADO!$R:$X,7,FALSE)&gt;0,G277*VLOOKUP($A277,BASE_DADOS!$A:$O,12,0),0),0)</f>
        <v>0</v>
      </c>
      <c r="W277" s="169">
        <f>IFERROR(IF(VLOOKUP($A277,SCE_ESTADO!$R:$X,7,FALSE)&gt;0,H277*VLOOKUP($A277,BASE_DADOS!$A:$O,12,0),0),0)</f>
        <v>0</v>
      </c>
      <c r="X277" s="169">
        <f>IFERROR(IF(VLOOKUP($A277,SCE_ESTADO!$R:$X,7,FALSE)&gt;0,I277*VLOOKUP($A277,BASE_DADOS!$A:$O,12,0),0),0)</f>
        <v>0</v>
      </c>
      <c r="Y277" s="169">
        <f>IFERROR(IF(VLOOKUP($A277,SCE_ESTADO!$R:$X,7,FALSE)&gt;0,J277*VLOOKUP($A277,BASE_DADOS!$A:$O,12,0),0),0)</f>
        <v>0</v>
      </c>
      <c r="Z277" s="169">
        <f>IFERROR(IF(VLOOKUP($A277,SCE_ESTADO!$R:$X,7,FALSE)&gt;0,K277*VLOOKUP($A277,BASE_DADOS!$A:$O,12,0),0),0)</f>
        <v>0</v>
      </c>
      <c r="AA277" s="169">
        <f>IFERROR(IF(VLOOKUP($A277,SCE_ESTADO!$R:$X,7,FALSE)&gt;0,L277*VLOOKUP($A277,BASE_DADOS!$A:$O,12,0),0),0)</f>
        <v>0</v>
      </c>
      <c r="AB277" s="169">
        <f>IFERROR(IF(VLOOKUP($A277,SCE_ESTADO!$R:$X,7,FALSE)&gt;0,M277*VLOOKUP($A277,BASE_DADOS!$A:$O,12,0),0),0)</f>
        <v>0</v>
      </c>
      <c r="AC277" s="169">
        <f>IFERROR(IF(VLOOKUP($A277,SCE_ESTADO!$R:$X,7,FALSE)&gt;0,N277*VLOOKUP($A277,BASE_DADOS!$A:$O,12,0),0),0)</f>
        <v>0</v>
      </c>
      <c r="AD277" s="169">
        <f>IFERROR(IF(VLOOKUP($A277,SCE_ESTADO!$R:$X,7,FALSE)&gt;0,O277*VLOOKUP($A277,BASE_DADOS!$A:$O,12,0),0),0)</f>
        <v>0</v>
      </c>
      <c r="AE277" s="169">
        <f>IFERROR(IF(VLOOKUP($A277,SCE_ESTADO!$R:$X,7,FALSE)&gt;0,P277*VLOOKUP($A277,BASE_DADOS!$A:$O,12,0),0),0)</f>
        <v>0</v>
      </c>
      <c r="AF277" s="169">
        <f>IFERROR(IF(VLOOKUP($A277,SCE_ESTADO!$R:$X,7,FALSE)&gt;0,Q277*VLOOKUP($A277,BASE_DADOS!$A:$O,12,0),0),0)</f>
        <v>0</v>
      </c>
    </row>
    <row r="278" spans="1:32" ht="15.75" customHeight="1">
      <c r="A278" s="165" t="str">
        <f t="shared" si="6"/>
        <v>SCE_ESTADOSERIE DE DOMINGO</v>
      </c>
      <c r="B278" s="3" t="s">
        <v>123</v>
      </c>
      <c r="C278" s="121" t="s">
        <v>106</v>
      </c>
      <c r="D278" s="179">
        <f t="shared" ref="D278:Q278" si="38">AVERAGEIFS(D$2:D$244,$C$2:$C$244,$C278)</f>
        <v>0.52413598768828962</v>
      </c>
      <c r="E278" s="179">
        <f t="shared" si="38"/>
        <v>0.47586401231171038</v>
      </c>
      <c r="F278" s="179">
        <f t="shared" si="38"/>
        <v>7.2371991576625078E-2</v>
      </c>
      <c r="G278" s="179">
        <f t="shared" si="38"/>
        <v>0.15114183778828183</v>
      </c>
      <c r="H278" s="179">
        <f t="shared" si="38"/>
        <v>0.17473311685494761</v>
      </c>
      <c r="I278" s="179">
        <f t="shared" si="38"/>
        <v>0.19260256894572461</v>
      </c>
      <c r="J278" s="179">
        <f t="shared" si="38"/>
        <v>0.19071721652009885</v>
      </c>
      <c r="K278" s="179">
        <f t="shared" si="38"/>
        <v>0.21843326831432205</v>
      </c>
      <c r="L278" s="179">
        <f t="shared" si="38"/>
        <v>0.21938387011274973</v>
      </c>
      <c r="M278" s="179">
        <f t="shared" si="38"/>
        <v>0.43168142094485512</v>
      </c>
      <c r="N278" s="179">
        <f t="shared" si="38"/>
        <v>0.34893470894239514</v>
      </c>
      <c r="O278" s="179">
        <f t="shared" si="38"/>
        <v>0.34761982328548663</v>
      </c>
      <c r="P278" s="179">
        <f t="shared" si="38"/>
        <v>0.40134110892407548</v>
      </c>
      <c r="Q278" s="179">
        <f t="shared" si="38"/>
        <v>0.25103906779043778</v>
      </c>
      <c r="S278" s="169">
        <f>IFERROR(IF(VLOOKUP($A278,SCE_ESTADO!$R:$X,7,FALSE)&gt;0,D278*VLOOKUP($A278,BASE_DADOS!$A:$O,12,0),0),0)</f>
        <v>0</v>
      </c>
      <c r="T278" s="169">
        <f>IFERROR(IF(VLOOKUP($A278,SCE_ESTADO!$R:$X,7,FALSE)&gt;0,E278*VLOOKUP($A278,BASE_DADOS!$A:$O,12,0),0),0)</f>
        <v>0</v>
      </c>
      <c r="U278" s="169">
        <f>IFERROR(IF(VLOOKUP($A278,SCE_ESTADO!$R:$X,7,FALSE)&gt;0,F278*VLOOKUP($A278,BASE_DADOS!$A:$O,12,0),0),0)</f>
        <v>0</v>
      </c>
      <c r="V278" s="169">
        <f>IFERROR(IF(VLOOKUP($A278,SCE_ESTADO!$R:$X,7,FALSE)&gt;0,G278*VLOOKUP($A278,BASE_DADOS!$A:$O,12,0),0),0)</f>
        <v>0</v>
      </c>
      <c r="W278" s="169">
        <f>IFERROR(IF(VLOOKUP($A278,SCE_ESTADO!$R:$X,7,FALSE)&gt;0,H278*VLOOKUP($A278,BASE_DADOS!$A:$O,12,0),0),0)</f>
        <v>0</v>
      </c>
      <c r="X278" s="169">
        <f>IFERROR(IF(VLOOKUP($A278,SCE_ESTADO!$R:$X,7,FALSE)&gt;0,I278*VLOOKUP($A278,BASE_DADOS!$A:$O,12,0),0),0)</f>
        <v>0</v>
      </c>
      <c r="Y278" s="169">
        <f>IFERROR(IF(VLOOKUP($A278,SCE_ESTADO!$R:$X,7,FALSE)&gt;0,J278*VLOOKUP($A278,BASE_DADOS!$A:$O,12,0),0),0)</f>
        <v>0</v>
      </c>
      <c r="Z278" s="169">
        <f>IFERROR(IF(VLOOKUP($A278,SCE_ESTADO!$R:$X,7,FALSE)&gt;0,K278*VLOOKUP($A278,BASE_DADOS!$A:$O,12,0),0),0)</f>
        <v>0</v>
      </c>
      <c r="AA278" s="169">
        <f>IFERROR(IF(VLOOKUP($A278,SCE_ESTADO!$R:$X,7,FALSE)&gt;0,L278*VLOOKUP($A278,BASE_DADOS!$A:$O,12,0),0),0)</f>
        <v>0</v>
      </c>
      <c r="AB278" s="169">
        <f>IFERROR(IF(VLOOKUP($A278,SCE_ESTADO!$R:$X,7,FALSE)&gt;0,M278*VLOOKUP($A278,BASE_DADOS!$A:$O,12,0),0),0)</f>
        <v>0</v>
      </c>
      <c r="AC278" s="169">
        <f>IFERROR(IF(VLOOKUP($A278,SCE_ESTADO!$R:$X,7,FALSE)&gt;0,N278*VLOOKUP($A278,BASE_DADOS!$A:$O,12,0),0),0)</f>
        <v>0</v>
      </c>
      <c r="AD278" s="169">
        <f>IFERROR(IF(VLOOKUP($A278,SCE_ESTADO!$R:$X,7,FALSE)&gt;0,O278*VLOOKUP($A278,BASE_DADOS!$A:$O,12,0),0),0)</f>
        <v>0</v>
      </c>
      <c r="AE278" s="169">
        <f>IFERROR(IF(VLOOKUP($A278,SCE_ESTADO!$R:$X,7,FALSE)&gt;0,P278*VLOOKUP($A278,BASE_DADOS!$A:$O,12,0),0),0)</f>
        <v>0</v>
      </c>
      <c r="AF278" s="169">
        <f>IFERROR(IF(VLOOKUP($A278,SCE_ESTADO!$R:$X,7,FALSE)&gt;0,Q278*VLOOKUP($A278,BASE_DADOS!$A:$O,12,0),0),0)</f>
        <v>0</v>
      </c>
    </row>
    <row r="279" spans="1:32" ht="15.75" customHeight="1">
      <c r="A279" s="165" t="str">
        <f t="shared" si="6"/>
        <v>SCE_ESTADOABERTURA / 12H00</v>
      </c>
      <c r="B279" s="3" t="s">
        <v>123</v>
      </c>
      <c r="C279" s="121" t="s">
        <v>108</v>
      </c>
      <c r="D279" s="179">
        <f t="shared" ref="D279:Q279" si="39">AVERAGEIFS(D$2:D$244,$C$2:$C$244,$C279)</f>
        <v>0.47842649256891834</v>
      </c>
      <c r="E279" s="179">
        <f t="shared" si="39"/>
        <v>0.52157350743108166</v>
      </c>
      <c r="F279" s="179">
        <f t="shared" si="39"/>
        <v>6.6742341114771273E-2</v>
      </c>
      <c r="G279" s="179">
        <f t="shared" si="39"/>
        <v>0.16232350534992246</v>
      </c>
      <c r="H279" s="179">
        <f t="shared" si="39"/>
        <v>0.18483659488561452</v>
      </c>
      <c r="I279" s="179">
        <f t="shared" si="39"/>
        <v>0.19405168243591611</v>
      </c>
      <c r="J279" s="179">
        <f t="shared" si="39"/>
        <v>0.18548869015893554</v>
      </c>
      <c r="K279" s="179">
        <f t="shared" si="39"/>
        <v>0.20655718605484008</v>
      </c>
      <c r="L279" s="179">
        <f t="shared" si="39"/>
        <v>0.28566256053942046</v>
      </c>
      <c r="M279" s="179">
        <f t="shared" si="39"/>
        <v>0.40186161438391227</v>
      </c>
      <c r="N279" s="179">
        <f t="shared" si="39"/>
        <v>0.31247582507666727</v>
      </c>
      <c r="O279" s="179">
        <f t="shared" si="39"/>
        <v>0.41711293549253842</v>
      </c>
      <c r="P279" s="179">
        <f t="shared" si="39"/>
        <v>0.35065973672453937</v>
      </c>
      <c r="Q279" s="179">
        <f t="shared" si="39"/>
        <v>0.23222732778292221</v>
      </c>
      <c r="S279" s="169">
        <f>IFERROR(IF(VLOOKUP($A279,SCE_ESTADO!$R:$X,7,FALSE)&gt;0,D279*VLOOKUP($A279,BASE_DADOS!$A:$O,12,0),0),0)</f>
        <v>0</v>
      </c>
      <c r="T279" s="169">
        <f>IFERROR(IF(VLOOKUP($A279,SCE_ESTADO!$R:$X,7,FALSE)&gt;0,E279*VLOOKUP($A279,BASE_DADOS!$A:$O,12,0),0),0)</f>
        <v>0</v>
      </c>
      <c r="U279" s="169">
        <f>IFERROR(IF(VLOOKUP($A279,SCE_ESTADO!$R:$X,7,FALSE)&gt;0,F279*VLOOKUP($A279,BASE_DADOS!$A:$O,12,0),0),0)</f>
        <v>0</v>
      </c>
      <c r="V279" s="169">
        <f>IFERROR(IF(VLOOKUP($A279,SCE_ESTADO!$R:$X,7,FALSE)&gt;0,G279*VLOOKUP($A279,BASE_DADOS!$A:$O,12,0),0),0)</f>
        <v>0</v>
      </c>
      <c r="W279" s="169">
        <f>IFERROR(IF(VLOOKUP($A279,SCE_ESTADO!$R:$X,7,FALSE)&gt;0,H279*VLOOKUP($A279,BASE_DADOS!$A:$O,12,0),0),0)</f>
        <v>0</v>
      </c>
      <c r="X279" s="169">
        <f>IFERROR(IF(VLOOKUP($A279,SCE_ESTADO!$R:$X,7,FALSE)&gt;0,I279*VLOOKUP($A279,BASE_DADOS!$A:$O,12,0),0),0)</f>
        <v>0</v>
      </c>
      <c r="Y279" s="169">
        <f>IFERROR(IF(VLOOKUP($A279,SCE_ESTADO!$R:$X,7,FALSE)&gt;0,J279*VLOOKUP($A279,BASE_DADOS!$A:$O,12,0),0),0)</f>
        <v>0</v>
      </c>
      <c r="Z279" s="169">
        <f>IFERROR(IF(VLOOKUP($A279,SCE_ESTADO!$R:$X,7,FALSE)&gt;0,K279*VLOOKUP($A279,BASE_DADOS!$A:$O,12,0),0),0)</f>
        <v>0</v>
      </c>
      <c r="AA279" s="169">
        <f>IFERROR(IF(VLOOKUP($A279,SCE_ESTADO!$R:$X,7,FALSE)&gt;0,L279*VLOOKUP($A279,BASE_DADOS!$A:$O,12,0),0),0)</f>
        <v>0</v>
      </c>
      <c r="AB279" s="169">
        <f>IFERROR(IF(VLOOKUP($A279,SCE_ESTADO!$R:$X,7,FALSE)&gt;0,M279*VLOOKUP($A279,BASE_DADOS!$A:$O,12,0),0),0)</f>
        <v>0</v>
      </c>
      <c r="AC279" s="169">
        <f>IFERROR(IF(VLOOKUP($A279,SCE_ESTADO!$R:$X,7,FALSE)&gt;0,N279*VLOOKUP($A279,BASE_DADOS!$A:$O,12,0),0),0)</f>
        <v>0</v>
      </c>
      <c r="AD279" s="169">
        <f>IFERROR(IF(VLOOKUP($A279,SCE_ESTADO!$R:$X,7,FALSE)&gt;0,O279*VLOOKUP($A279,BASE_DADOS!$A:$O,12,0),0),0)</f>
        <v>0</v>
      </c>
      <c r="AE279" s="169">
        <f>IFERROR(IF(VLOOKUP($A279,SCE_ESTADO!$R:$X,7,FALSE)&gt;0,P279*VLOOKUP($A279,BASE_DADOS!$A:$O,12,0),0),0)</f>
        <v>0</v>
      </c>
      <c r="AF279" s="169">
        <f>IFERROR(IF(VLOOKUP($A279,SCE_ESTADO!$R:$X,7,FALSE)&gt;0,Q279*VLOOKUP($A279,BASE_DADOS!$A:$O,12,0),0),0)</f>
        <v>0</v>
      </c>
    </row>
    <row r="280" spans="1:32" ht="15.75" customHeight="1">
      <c r="A280" s="165" t="str">
        <f t="shared" si="6"/>
        <v>SCE_ESTADO12H00 / 18H00</v>
      </c>
      <c r="B280" s="3" t="s">
        <v>123</v>
      </c>
      <c r="C280" s="121" t="s">
        <v>109</v>
      </c>
      <c r="D280" s="179">
        <f t="shared" ref="D280:Q280" si="40">AVERAGEIFS(D$2:D$244,$C$2:$C$244,$C280)</f>
        <v>0.52479502223522723</v>
      </c>
      <c r="E280" s="179">
        <f t="shared" si="40"/>
        <v>0.47520497776477272</v>
      </c>
      <c r="F280" s="179">
        <f t="shared" si="40"/>
        <v>8.616323235663341E-2</v>
      </c>
      <c r="G280" s="179">
        <f t="shared" si="40"/>
        <v>0.14078574378006553</v>
      </c>
      <c r="H280" s="179">
        <f t="shared" si="40"/>
        <v>0.1916104263888615</v>
      </c>
      <c r="I280" s="179">
        <f t="shared" si="40"/>
        <v>0.21264657659228978</v>
      </c>
      <c r="J280" s="179">
        <f t="shared" si="40"/>
        <v>0.18606156508926908</v>
      </c>
      <c r="K280" s="179">
        <f t="shared" si="40"/>
        <v>0.1828991224595474</v>
      </c>
      <c r="L280" s="179">
        <f t="shared" si="40"/>
        <v>0.27379099064236057</v>
      </c>
      <c r="M280" s="179">
        <f t="shared" si="40"/>
        <v>0.3753941530360409</v>
      </c>
      <c r="N280" s="179">
        <f t="shared" si="40"/>
        <v>0.35081485632159864</v>
      </c>
      <c r="O280" s="179">
        <f t="shared" si="40"/>
        <v>0.34459477884935152</v>
      </c>
      <c r="P280" s="179">
        <f t="shared" si="40"/>
        <v>0.36514133688061196</v>
      </c>
      <c r="Q280" s="179">
        <f t="shared" si="40"/>
        <v>0.29009721760336993</v>
      </c>
      <c r="S280" s="169">
        <f>IFERROR(IF(VLOOKUP($A280,SCE_ESTADO!$R:$X,7,FALSE)&gt;0,D280*VLOOKUP($A280,BASE_DADOS!$A:$O,12,0),0),0)</f>
        <v>0</v>
      </c>
      <c r="T280" s="169">
        <f>IFERROR(IF(VLOOKUP($A280,SCE_ESTADO!$R:$X,7,FALSE)&gt;0,E280*VLOOKUP($A280,BASE_DADOS!$A:$O,12,0),0),0)</f>
        <v>0</v>
      </c>
      <c r="U280" s="169">
        <f>IFERROR(IF(VLOOKUP($A280,SCE_ESTADO!$R:$X,7,FALSE)&gt;0,F280*VLOOKUP($A280,BASE_DADOS!$A:$O,12,0),0),0)</f>
        <v>0</v>
      </c>
      <c r="V280" s="169">
        <f>IFERROR(IF(VLOOKUP($A280,SCE_ESTADO!$R:$X,7,FALSE)&gt;0,G280*VLOOKUP($A280,BASE_DADOS!$A:$O,12,0),0),0)</f>
        <v>0</v>
      </c>
      <c r="W280" s="169">
        <f>IFERROR(IF(VLOOKUP($A280,SCE_ESTADO!$R:$X,7,FALSE)&gt;0,H280*VLOOKUP($A280,BASE_DADOS!$A:$O,12,0),0),0)</f>
        <v>0</v>
      </c>
      <c r="X280" s="169">
        <f>IFERROR(IF(VLOOKUP($A280,SCE_ESTADO!$R:$X,7,FALSE)&gt;0,I280*VLOOKUP($A280,BASE_DADOS!$A:$O,12,0),0),0)</f>
        <v>0</v>
      </c>
      <c r="Y280" s="169">
        <f>IFERROR(IF(VLOOKUP($A280,SCE_ESTADO!$R:$X,7,FALSE)&gt;0,J280*VLOOKUP($A280,BASE_DADOS!$A:$O,12,0),0),0)</f>
        <v>0</v>
      </c>
      <c r="Z280" s="169">
        <f>IFERROR(IF(VLOOKUP($A280,SCE_ESTADO!$R:$X,7,FALSE)&gt;0,K280*VLOOKUP($A280,BASE_DADOS!$A:$O,12,0),0),0)</f>
        <v>0</v>
      </c>
      <c r="AA280" s="169">
        <f>IFERROR(IF(VLOOKUP($A280,SCE_ESTADO!$R:$X,7,FALSE)&gt;0,L280*VLOOKUP($A280,BASE_DADOS!$A:$O,12,0),0),0)</f>
        <v>0</v>
      </c>
      <c r="AB280" s="169">
        <f>IFERROR(IF(VLOOKUP($A280,SCE_ESTADO!$R:$X,7,FALSE)&gt;0,M280*VLOOKUP($A280,BASE_DADOS!$A:$O,12,0),0),0)</f>
        <v>0</v>
      </c>
      <c r="AC280" s="169">
        <f>IFERROR(IF(VLOOKUP($A280,SCE_ESTADO!$R:$X,7,FALSE)&gt;0,N280*VLOOKUP($A280,BASE_DADOS!$A:$O,12,0),0),0)</f>
        <v>0</v>
      </c>
      <c r="AD280" s="169">
        <f>IFERROR(IF(VLOOKUP($A280,SCE_ESTADO!$R:$X,7,FALSE)&gt;0,O280*VLOOKUP($A280,BASE_DADOS!$A:$O,12,0),0),0)</f>
        <v>0</v>
      </c>
      <c r="AE280" s="169">
        <f>IFERROR(IF(VLOOKUP($A280,SCE_ESTADO!$R:$X,7,FALSE)&gt;0,P280*VLOOKUP($A280,BASE_DADOS!$A:$O,12,0),0),0)</f>
        <v>0</v>
      </c>
      <c r="AF280" s="169">
        <f>IFERROR(IF(VLOOKUP($A280,SCE_ESTADO!$R:$X,7,FALSE)&gt;0,Q280*VLOOKUP($A280,BASE_DADOS!$A:$O,12,0),0),0)</f>
        <v>0</v>
      </c>
    </row>
    <row r="281" spans="1:32" ht="15.75" customHeight="1">
      <c r="A281" s="165" t="str">
        <f t="shared" si="6"/>
        <v>SCE_ESTADO18H00 / ENCERRAMENTO</v>
      </c>
      <c r="B281" s="3" t="s">
        <v>123</v>
      </c>
      <c r="C281" s="121" t="s">
        <v>110</v>
      </c>
      <c r="D281" s="179">
        <f t="shared" ref="D281:Q281" si="41">AVERAGEIFS(D$2:D$244,$C$2:$C$244,$C281)</f>
        <v>0.53714720136292027</v>
      </c>
      <c r="E281" s="179">
        <f t="shared" si="41"/>
        <v>0.46285279863707968</v>
      </c>
      <c r="F281" s="179">
        <f t="shared" si="41"/>
        <v>9.4404129047810301E-2</v>
      </c>
      <c r="G281" s="179">
        <f t="shared" si="41"/>
        <v>0.14443986172586815</v>
      </c>
      <c r="H281" s="179">
        <f t="shared" si="41"/>
        <v>0.18319285713592715</v>
      </c>
      <c r="I281" s="179">
        <f t="shared" si="41"/>
        <v>0.15242440524871972</v>
      </c>
      <c r="J281" s="179">
        <f t="shared" si="41"/>
        <v>0.21063917881224048</v>
      </c>
      <c r="K281" s="179">
        <f t="shared" si="41"/>
        <v>0.21473290136276754</v>
      </c>
      <c r="L281" s="179">
        <f t="shared" si="41"/>
        <v>0.26618566039119973</v>
      </c>
      <c r="M281" s="179">
        <f t="shared" si="41"/>
        <v>0.45841404155536108</v>
      </c>
      <c r="N281" s="179">
        <f t="shared" si="41"/>
        <v>0.27506696472010578</v>
      </c>
      <c r="O281" s="179">
        <f t="shared" si="41"/>
        <v>0.39440460353615298</v>
      </c>
      <c r="P281" s="179">
        <f t="shared" si="41"/>
        <v>0.36841704464205333</v>
      </c>
      <c r="Q281" s="179">
        <f t="shared" si="41"/>
        <v>0.23734501848846035</v>
      </c>
      <c r="S281" s="169">
        <f>IFERROR(IF(VLOOKUP($A281,SCE_ESTADO!$R:$X,7,FALSE)&gt;0,D281*VLOOKUP($A281,BASE_DADOS!$A:$O,12,0),0),0)</f>
        <v>0</v>
      </c>
      <c r="T281" s="169">
        <f>IFERROR(IF(VLOOKUP($A281,SCE_ESTADO!$R:$X,7,FALSE)&gt;0,E281*VLOOKUP($A281,BASE_DADOS!$A:$O,12,0),0),0)</f>
        <v>0</v>
      </c>
      <c r="U281" s="169">
        <f>IFERROR(IF(VLOOKUP($A281,SCE_ESTADO!$R:$X,7,FALSE)&gt;0,F281*VLOOKUP($A281,BASE_DADOS!$A:$O,12,0),0),0)</f>
        <v>0</v>
      </c>
      <c r="V281" s="169">
        <f>IFERROR(IF(VLOOKUP($A281,SCE_ESTADO!$R:$X,7,FALSE)&gt;0,G281*VLOOKUP($A281,BASE_DADOS!$A:$O,12,0),0),0)</f>
        <v>0</v>
      </c>
      <c r="W281" s="169">
        <f>IFERROR(IF(VLOOKUP($A281,SCE_ESTADO!$R:$X,7,FALSE)&gt;0,H281*VLOOKUP($A281,BASE_DADOS!$A:$O,12,0),0),0)</f>
        <v>0</v>
      </c>
      <c r="X281" s="169">
        <f>IFERROR(IF(VLOOKUP($A281,SCE_ESTADO!$R:$X,7,FALSE)&gt;0,I281*VLOOKUP($A281,BASE_DADOS!$A:$O,12,0),0),0)</f>
        <v>0</v>
      </c>
      <c r="Y281" s="169">
        <f>IFERROR(IF(VLOOKUP($A281,SCE_ESTADO!$R:$X,7,FALSE)&gt;0,J281*VLOOKUP($A281,BASE_DADOS!$A:$O,12,0),0),0)</f>
        <v>0</v>
      </c>
      <c r="Z281" s="169">
        <f>IFERROR(IF(VLOOKUP($A281,SCE_ESTADO!$R:$X,7,FALSE)&gt;0,K281*VLOOKUP($A281,BASE_DADOS!$A:$O,12,0),0),0)</f>
        <v>0</v>
      </c>
      <c r="AA281" s="169">
        <f>IFERROR(IF(VLOOKUP($A281,SCE_ESTADO!$R:$X,7,FALSE)&gt;0,L281*VLOOKUP($A281,BASE_DADOS!$A:$O,12,0),0),0)</f>
        <v>0</v>
      </c>
      <c r="AB281" s="169">
        <f>IFERROR(IF(VLOOKUP($A281,SCE_ESTADO!$R:$X,7,FALSE)&gt;0,M281*VLOOKUP($A281,BASE_DADOS!$A:$O,12,0),0),0)</f>
        <v>0</v>
      </c>
      <c r="AC281" s="169">
        <f>IFERROR(IF(VLOOKUP($A281,SCE_ESTADO!$R:$X,7,FALSE)&gt;0,N281*VLOOKUP($A281,BASE_DADOS!$A:$O,12,0),0),0)</f>
        <v>0</v>
      </c>
      <c r="AD281" s="169">
        <f>IFERROR(IF(VLOOKUP($A281,SCE_ESTADO!$R:$X,7,FALSE)&gt;0,O281*VLOOKUP($A281,BASE_DADOS!$A:$O,12,0),0),0)</f>
        <v>0</v>
      </c>
      <c r="AE281" s="169">
        <f>IFERROR(IF(VLOOKUP($A281,SCE_ESTADO!$R:$X,7,FALSE)&gt;0,P281*VLOOKUP($A281,BASE_DADOS!$A:$O,12,0),0),0)</f>
        <v>0</v>
      </c>
      <c r="AF281" s="169">
        <f>IFERROR(IF(VLOOKUP($A281,SCE_ESTADO!$R:$X,7,FALSE)&gt;0,Q281*VLOOKUP($A281,BASE_DADOS!$A:$O,12,0),0),0)</f>
        <v>0</v>
      </c>
    </row>
    <row r="282" spans="1:32" ht="15.75" customHeight="1">
      <c r="A282" s="165" t="str">
        <f t="shared" si="6"/>
        <v>SCE_ESTADOABERTURA / ENCERRAMENTO</v>
      </c>
      <c r="B282" s="3" t="s">
        <v>123</v>
      </c>
      <c r="C282" s="121" t="s">
        <v>111</v>
      </c>
      <c r="D282" s="179">
        <f t="shared" ref="D282:Q282" si="42">AVERAGEIFS(D$2:D$244,$C$2:$C$244,$C282)</f>
        <v>0.51167851722352731</v>
      </c>
      <c r="E282" s="179">
        <f t="shared" si="42"/>
        <v>0.48832148277647264</v>
      </c>
      <c r="F282" s="179">
        <f t="shared" si="42"/>
        <v>8.075368535372239E-2</v>
      </c>
      <c r="G282" s="179">
        <f t="shared" si="42"/>
        <v>0.149177161469255</v>
      </c>
      <c r="H282" s="179">
        <f t="shared" si="42"/>
        <v>0.18684222559526886</v>
      </c>
      <c r="I282" s="179">
        <f t="shared" si="42"/>
        <v>0.18472635517909</v>
      </c>
      <c r="J282" s="179">
        <f t="shared" si="42"/>
        <v>0.19479924256399281</v>
      </c>
      <c r="K282" s="179">
        <f t="shared" si="42"/>
        <v>0.20370132983867095</v>
      </c>
      <c r="L282" s="179">
        <f t="shared" si="42"/>
        <v>0.27710030404502517</v>
      </c>
      <c r="M282" s="179">
        <f t="shared" si="42"/>
        <v>0.41976250514675972</v>
      </c>
      <c r="N282" s="179">
        <f t="shared" si="42"/>
        <v>0.3033038574748817</v>
      </c>
      <c r="O282" s="179">
        <f t="shared" si="42"/>
        <v>0.38101924154151146</v>
      </c>
      <c r="P282" s="179">
        <f t="shared" si="42"/>
        <v>0.36956444489213669</v>
      </c>
      <c r="Q282" s="179">
        <f t="shared" si="42"/>
        <v>0.24908298023301848</v>
      </c>
      <c r="S282" s="169">
        <f>IFERROR(IF(VLOOKUP($A282,SCE_ESTADO!$R:$X,7,FALSE)&gt;0,D282*VLOOKUP($A282,BASE_DADOS!$A:$O,12,0),0),0)</f>
        <v>0</v>
      </c>
      <c r="T282" s="169">
        <f>IFERROR(IF(VLOOKUP($A282,SCE_ESTADO!$R:$X,7,FALSE)&gt;0,E282*VLOOKUP($A282,BASE_DADOS!$A:$O,12,0),0),0)</f>
        <v>0</v>
      </c>
      <c r="U282" s="169">
        <f>IFERROR(IF(VLOOKUP($A282,SCE_ESTADO!$R:$X,7,FALSE)&gt;0,F282*VLOOKUP($A282,BASE_DADOS!$A:$O,12,0),0),0)</f>
        <v>0</v>
      </c>
      <c r="V282" s="169">
        <f>IFERROR(IF(VLOOKUP($A282,SCE_ESTADO!$R:$X,7,FALSE)&gt;0,G282*VLOOKUP($A282,BASE_DADOS!$A:$O,12,0),0),0)</f>
        <v>0</v>
      </c>
      <c r="W282" s="169">
        <f>IFERROR(IF(VLOOKUP($A282,SCE_ESTADO!$R:$X,7,FALSE)&gt;0,H282*VLOOKUP($A282,BASE_DADOS!$A:$O,12,0),0),0)</f>
        <v>0</v>
      </c>
      <c r="X282" s="169">
        <f>IFERROR(IF(VLOOKUP($A282,SCE_ESTADO!$R:$X,7,FALSE)&gt;0,I282*VLOOKUP($A282,BASE_DADOS!$A:$O,12,0),0),0)</f>
        <v>0</v>
      </c>
      <c r="Y282" s="169">
        <f>IFERROR(IF(VLOOKUP($A282,SCE_ESTADO!$R:$X,7,FALSE)&gt;0,J282*VLOOKUP($A282,BASE_DADOS!$A:$O,12,0),0),0)</f>
        <v>0</v>
      </c>
      <c r="Z282" s="169">
        <f>IFERROR(IF(VLOOKUP($A282,SCE_ESTADO!$R:$X,7,FALSE)&gt;0,K282*VLOOKUP($A282,BASE_DADOS!$A:$O,12,0),0),0)</f>
        <v>0</v>
      </c>
      <c r="AA282" s="169">
        <f>IFERROR(IF(VLOOKUP($A282,SCE_ESTADO!$R:$X,7,FALSE)&gt;0,L282*VLOOKUP($A282,BASE_DADOS!$A:$O,12,0),0),0)</f>
        <v>0</v>
      </c>
      <c r="AB282" s="169">
        <f>IFERROR(IF(VLOOKUP($A282,SCE_ESTADO!$R:$X,7,FALSE)&gt;0,M282*VLOOKUP($A282,BASE_DADOS!$A:$O,12,0),0),0)</f>
        <v>0</v>
      </c>
      <c r="AC282" s="169">
        <f>IFERROR(IF(VLOOKUP($A282,SCE_ESTADO!$R:$X,7,FALSE)&gt;0,N282*VLOOKUP($A282,BASE_DADOS!$A:$O,12,0),0),0)</f>
        <v>0</v>
      </c>
      <c r="AD282" s="169">
        <f>IFERROR(IF(VLOOKUP($A282,SCE_ESTADO!$R:$X,7,FALSE)&gt;0,O282*VLOOKUP($A282,BASE_DADOS!$A:$O,12,0),0),0)</f>
        <v>0</v>
      </c>
      <c r="AE282" s="169">
        <f>IFERROR(IF(VLOOKUP($A282,SCE_ESTADO!$R:$X,7,FALSE)&gt;0,P282*VLOOKUP($A282,BASE_DADOS!$A:$O,12,0),0),0)</f>
        <v>0</v>
      </c>
      <c r="AF282" s="169">
        <f>IFERROR(IF(VLOOKUP($A282,SCE_ESTADO!$R:$X,7,FALSE)&gt;0,Q282*VLOOKUP($A282,BASE_DADOS!$A:$O,12,0),0),0)</f>
        <v>0</v>
      </c>
    </row>
    <row r="283" spans="1:32" ht="15.75" customHeight="1">
      <c r="A283" s="3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</row>
    <row r="284" spans="1:32" ht="15.75" customHeight="1">
      <c r="A284" s="3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</row>
    <row r="285" spans="1:32" ht="15.75" customHeight="1">
      <c r="A285" s="3"/>
      <c r="S285" s="174"/>
      <c r="T285" s="174"/>
      <c r="U285" s="174"/>
      <c r="V285" s="174"/>
      <c r="W285" s="174"/>
      <c r="X285" s="174"/>
      <c r="Y285" s="174"/>
      <c r="Z285" s="174"/>
      <c r="AA285" s="174"/>
      <c r="AB285" s="174"/>
      <c r="AC285" s="174"/>
      <c r="AD285" s="174"/>
      <c r="AE285" s="174"/>
      <c r="AF285" s="174"/>
    </row>
    <row r="286" spans="1:32" ht="15.75" customHeight="1">
      <c r="A286" s="3"/>
      <c r="S286" s="174"/>
      <c r="T286" s="174"/>
      <c r="U286" s="174"/>
      <c r="V286" s="174"/>
      <c r="W286" s="174"/>
      <c r="X286" s="174"/>
      <c r="Y286" s="174"/>
      <c r="Z286" s="174"/>
      <c r="AA286" s="174"/>
      <c r="AB286" s="174"/>
      <c r="AC286" s="174"/>
      <c r="AD286" s="174"/>
      <c r="AE286" s="174"/>
      <c r="AF286" s="174"/>
    </row>
    <row r="287" spans="1:32" ht="15.75" customHeight="1">
      <c r="A287" s="3"/>
      <c r="S287" s="174"/>
      <c r="T287" s="174"/>
      <c r="U287" s="174"/>
      <c r="V287" s="174"/>
      <c r="W287" s="174"/>
      <c r="X287" s="174"/>
      <c r="Y287" s="174"/>
      <c r="Z287" s="174"/>
      <c r="AA287" s="174"/>
      <c r="AB287" s="174"/>
      <c r="AC287" s="174"/>
      <c r="AD287" s="174"/>
      <c r="AE287" s="174"/>
      <c r="AF287" s="174"/>
    </row>
    <row r="288" spans="1:32" ht="15.75" customHeight="1">
      <c r="A288" s="3"/>
      <c r="S288" s="174"/>
      <c r="T288" s="174"/>
      <c r="U288" s="174"/>
      <c r="V288" s="174"/>
      <c r="W288" s="174"/>
      <c r="X288" s="174"/>
      <c r="Y288" s="174"/>
      <c r="Z288" s="174"/>
      <c r="AA288" s="174"/>
      <c r="AB288" s="174"/>
      <c r="AC288" s="174"/>
      <c r="AD288" s="174"/>
      <c r="AE288" s="174"/>
      <c r="AF288" s="174"/>
    </row>
    <row r="289" spans="1:32" ht="15.75" customHeight="1">
      <c r="A289" s="3"/>
      <c r="S289" s="174"/>
      <c r="T289" s="174"/>
      <c r="U289" s="174"/>
      <c r="V289" s="174"/>
      <c r="W289" s="174"/>
      <c r="X289" s="174"/>
      <c r="Y289" s="174"/>
      <c r="Z289" s="174"/>
      <c r="AA289" s="174"/>
      <c r="AB289" s="174"/>
      <c r="AC289" s="174"/>
      <c r="AD289" s="174"/>
      <c r="AE289" s="174"/>
      <c r="AF289" s="174"/>
    </row>
    <row r="290" spans="1:32" ht="15.75" customHeight="1">
      <c r="A290" s="3"/>
      <c r="S290" s="174"/>
      <c r="T290" s="174"/>
      <c r="U290" s="174"/>
      <c r="V290" s="174"/>
      <c r="W290" s="174"/>
      <c r="X290" s="174"/>
      <c r="Y290" s="174"/>
      <c r="Z290" s="174"/>
      <c r="AA290" s="174"/>
      <c r="AB290" s="174"/>
      <c r="AC290" s="174"/>
      <c r="AD290" s="174"/>
      <c r="AE290" s="174"/>
      <c r="AF290" s="174"/>
    </row>
    <row r="291" spans="1:32" ht="15.75" customHeight="1">
      <c r="A291" s="3"/>
      <c r="S291" s="174"/>
      <c r="T291" s="174"/>
      <c r="U291" s="174"/>
      <c r="V291" s="174"/>
      <c r="W291" s="174"/>
      <c r="X291" s="174"/>
      <c r="Y291" s="174"/>
      <c r="Z291" s="174"/>
      <c r="AA291" s="174"/>
      <c r="AB291" s="174"/>
      <c r="AC291" s="174"/>
      <c r="AD291" s="174"/>
      <c r="AE291" s="174"/>
      <c r="AF291" s="174"/>
    </row>
    <row r="292" spans="1:32" ht="15.75" customHeight="1">
      <c r="A292" s="3"/>
      <c r="S292" s="174"/>
      <c r="T292" s="174"/>
      <c r="U292" s="174"/>
      <c r="V292" s="174"/>
      <c r="W292" s="174"/>
      <c r="X292" s="174"/>
      <c r="Y292" s="174"/>
      <c r="Z292" s="174"/>
      <c r="AA292" s="174"/>
      <c r="AB292" s="174"/>
      <c r="AC292" s="174"/>
      <c r="AD292" s="174"/>
      <c r="AE292" s="174"/>
      <c r="AF292" s="174"/>
    </row>
    <row r="293" spans="1:32" ht="15.75" customHeight="1">
      <c r="A293" s="3"/>
      <c r="S293" s="174"/>
      <c r="T293" s="174"/>
      <c r="U293" s="174"/>
      <c r="V293" s="174"/>
      <c r="W293" s="174"/>
      <c r="X293" s="174"/>
      <c r="Y293" s="174"/>
      <c r="Z293" s="174"/>
      <c r="AA293" s="174"/>
      <c r="AB293" s="174"/>
      <c r="AC293" s="174"/>
      <c r="AD293" s="174"/>
      <c r="AE293" s="174"/>
      <c r="AF293" s="174"/>
    </row>
    <row r="294" spans="1:32" ht="15.75" customHeight="1">
      <c r="A294" s="3"/>
      <c r="S294" s="174"/>
      <c r="T294" s="174"/>
      <c r="U294" s="174"/>
      <c r="V294" s="174"/>
      <c r="W294" s="174"/>
      <c r="X294" s="174"/>
      <c r="Y294" s="174"/>
      <c r="Z294" s="174"/>
      <c r="AA294" s="174"/>
      <c r="AB294" s="174"/>
      <c r="AC294" s="174"/>
      <c r="AD294" s="174"/>
      <c r="AE294" s="174"/>
      <c r="AF294" s="174"/>
    </row>
    <row r="295" spans="1:32" ht="15.75" customHeight="1">
      <c r="A295" s="3"/>
      <c r="S295" s="174"/>
      <c r="T295" s="174"/>
      <c r="U295" s="174"/>
      <c r="V295" s="174"/>
      <c r="W295" s="174"/>
      <c r="X295" s="174"/>
      <c r="Y295" s="174"/>
      <c r="Z295" s="174"/>
      <c r="AA295" s="174"/>
      <c r="AB295" s="174"/>
      <c r="AC295" s="174"/>
      <c r="AD295" s="174"/>
      <c r="AE295" s="174"/>
      <c r="AF295" s="174"/>
    </row>
    <row r="296" spans="1:32" ht="15.75" customHeight="1">
      <c r="A296" s="3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174"/>
      <c r="AF296" s="174"/>
    </row>
    <row r="297" spans="1:32" ht="15.75" customHeight="1">
      <c r="A297" s="3"/>
      <c r="S297" s="174"/>
      <c r="T297" s="174"/>
      <c r="U297" s="174"/>
      <c r="V297" s="174"/>
      <c r="W297" s="174"/>
      <c r="X297" s="174"/>
      <c r="Y297" s="174"/>
      <c r="Z297" s="174"/>
      <c r="AA297" s="174"/>
      <c r="AB297" s="174"/>
      <c r="AC297" s="174"/>
      <c r="AD297" s="174"/>
      <c r="AE297" s="174"/>
      <c r="AF297" s="174"/>
    </row>
    <row r="298" spans="1:32" ht="15.75" customHeight="1">
      <c r="A298" s="3"/>
      <c r="S298" s="174"/>
      <c r="T298" s="174"/>
      <c r="U298" s="174"/>
      <c r="V298" s="174"/>
      <c r="W298" s="174"/>
      <c r="X298" s="174"/>
      <c r="Y298" s="174"/>
      <c r="Z298" s="174"/>
      <c r="AA298" s="174"/>
      <c r="AB298" s="174"/>
      <c r="AC298" s="174"/>
      <c r="AD298" s="174"/>
      <c r="AE298" s="174"/>
      <c r="AF298" s="174"/>
    </row>
    <row r="299" spans="1:32" ht="15.75" customHeight="1">
      <c r="A299" s="3"/>
      <c r="S299" s="174"/>
      <c r="T299" s="174"/>
      <c r="U299" s="174"/>
      <c r="V299" s="174"/>
      <c r="W299" s="174"/>
      <c r="X299" s="174"/>
      <c r="Y299" s="174"/>
      <c r="Z299" s="174"/>
      <c r="AA299" s="174"/>
      <c r="AB299" s="174"/>
      <c r="AC299" s="174"/>
      <c r="AD299" s="174"/>
      <c r="AE299" s="174"/>
      <c r="AF299" s="174"/>
    </row>
    <row r="300" spans="1:32" ht="15.75" customHeight="1">
      <c r="A300" s="3"/>
      <c r="S300" s="174"/>
      <c r="T300" s="174"/>
      <c r="U300" s="174"/>
      <c r="V300" s="174"/>
      <c r="W300" s="174"/>
      <c r="X300" s="174"/>
      <c r="Y300" s="174"/>
      <c r="Z300" s="174"/>
      <c r="AA300" s="174"/>
      <c r="AB300" s="174"/>
      <c r="AC300" s="174"/>
      <c r="AD300" s="174"/>
      <c r="AE300" s="174"/>
      <c r="AF300" s="174"/>
    </row>
    <row r="301" spans="1:32" ht="15.75" customHeight="1">
      <c r="A301" s="3"/>
      <c r="S301" s="174"/>
      <c r="T301" s="174"/>
      <c r="U301" s="174"/>
      <c r="V301" s="174"/>
      <c r="W301" s="174"/>
      <c r="X301" s="174"/>
      <c r="Y301" s="174"/>
      <c r="Z301" s="174"/>
      <c r="AA301" s="174"/>
      <c r="AB301" s="174"/>
      <c r="AC301" s="174"/>
      <c r="AD301" s="174"/>
      <c r="AE301" s="174"/>
      <c r="AF301" s="174"/>
    </row>
    <row r="302" spans="1:32" ht="15.75" customHeight="1">
      <c r="A302" s="3"/>
      <c r="S302" s="174"/>
      <c r="T302" s="174"/>
      <c r="U302" s="174"/>
      <c r="V302" s="174"/>
      <c r="W302" s="174"/>
      <c r="X302" s="174"/>
      <c r="Y302" s="174"/>
      <c r="Z302" s="174"/>
      <c r="AA302" s="174"/>
      <c r="AB302" s="174"/>
      <c r="AC302" s="174"/>
      <c r="AD302" s="174"/>
      <c r="AE302" s="174"/>
      <c r="AF302" s="174"/>
    </row>
    <row r="303" spans="1:32" ht="15.75" customHeight="1">
      <c r="A303" s="3"/>
      <c r="S303" s="174"/>
      <c r="T303" s="174"/>
      <c r="U303" s="174"/>
      <c r="V303" s="174"/>
      <c r="W303" s="174"/>
      <c r="X303" s="174"/>
      <c r="Y303" s="174"/>
      <c r="Z303" s="174"/>
      <c r="AA303" s="174"/>
      <c r="AB303" s="174"/>
      <c r="AC303" s="174"/>
      <c r="AD303" s="174"/>
      <c r="AE303" s="174"/>
      <c r="AF303" s="174"/>
    </row>
    <row r="304" spans="1:32" ht="15.75" customHeight="1">
      <c r="A304" s="3"/>
      <c r="S304" s="174"/>
      <c r="T304" s="174"/>
      <c r="U304" s="174"/>
      <c r="V304" s="174"/>
      <c r="W304" s="174"/>
      <c r="X304" s="174"/>
      <c r="Y304" s="174"/>
      <c r="Z304" s="174"/>
      <c r="AA304" s="174"/>
      <c r="AB304" s="174"/>
      <c r="AC304" s="174"/>
      <c r="AD304" s="174"/>
      <c r="AE304" s="174"/>
      <c r="AF304" s="174"/>
    </row>
    <row r="305" spans="1:32" ht="15.75" customHeight="1">
      <c r="A305" s="3"/>
      <c r="S305" s="174"/>
      <c r="T305" s="174"/>
      <c r="U305" s="174"/>
      <c r="V305" s="174"/>
      <c r="W305" s="174"/>
      <c r="X305" s="174"/>
      <c r="Y305" s="174"/>
      <c r="Z305" s="174"/>
      <c r="AA305" s="174"/>
      <c r="AB305" s="174"/>
      <c r="AC305" s="174"/>
      <c r="AD305" s="174"/>
      <c r="AE305" s="174"/>
      <c r="AF305" s="174"/>
    </row>
    <row r="306" spans="1:32" ht="15.75" customHeight="1">
      <c r="A306" s="3"/>
      <c r="S306" s="174"/>
      <c r="T306" s="174"/>
      <c r="U306" s="174"/>
      <c r="V306" s="174"/>
      <c r="W306" s="174"/>
      <c r="X306" s="174"/>
      <c r="Y306" s="174"/>
      <c r="Z306" s="174"/>
      <c r="AA306" s="174"/>
      <c r="AB306" s="174"/>
      <c r="AC306" s="174"/>
      <c r="AD306" s="174"/>
      <c r="AE306" s="174"/>
      <c r="AF306" s="174"/>
    </row>
    <row r="307" spans="1:32" ht="15.75" customHeight="1">
      <c r="A307" s="3"/>
      <c r="S307" s="174"/>
      <c r="T307" s="174"/>
      <c r="U307" s="174"/>
      <c r="V307" s="174"/>
      <c r="W307" s="174"/>
      <c r="X307" s="174"/>
      <c r="Y307" s="174"/>
      <c r="Z307" s="174"/>
      <c r="AA307" s="174"/>
      <c r="AB307" s="174"/>
      <c r="AC307" s="174"/>
      <c r="AD307" s="174"/>
      <c r="AE307" s="174"/>
      <c r="AF307" s="174"/>
    </row>
    <row r="308" spans="1:32" ht="15.75" customHeight="1">
      <c r="A308" s="3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</row>
    <row r="309" spans="1:32" ht="15.75" customHeight="1">
      <c r="A309" s="3"/>
      <c r="S309" s="174"/>
      <c r="T309" s="174"/>
      <c r="U309" s="174"/>
      <c r="V309" s="174"/>
      <c r="W309" s="174"/>
      <c r="X309" s="174"/>
      <c r="Y309" s="174"/>
      <c r="Z309" s="174"/>
      <c r="AA309" s="174"/>
      <c r="AB309" s="174"/>
      <c r="AC309" s="174"/>
      <c r="AD309" s="174"/>
      <c r="AE309" s="174"/>
      <c r="AF309" s="174"/>
    </row>
    <row r="310" spans="1:32" ht="15.75" customHeight="1">
      <c r="A310" s="3"/>
      <c r="S310" s="174"/>
      <c r="T310" s="174"/>
      <c r="U310" s="174"/>
      <c r="V310" s="174"/>
      <c r="W310" s="174"/>
      <c r="X310" s="174"/>
      <c r="Y310" s="174"/>
      <c r="Z310" s="174"/>
      <c r="AA310" s="174"/>
      <c r="AB310" s="174"/>
      <c r="AC310" s="174"/>
      <c r="AD310" s="174"/>
      <c r="AE310" s="174"/>
      <c r="AF310" s="174"/>
    </row>
    <row r="311" spans="1:32" ht="15.75" customHeight="1">
      <c r="A311" s="3"/>
      <c r="S311" s="174"/>
      <c r="T311" s="174"/>
      <c r="U311" s="174"/>
      <c r="V311" s="174"/>
      <c r="W311" s="174"/>
      <c r="X311" s="174"/>
      <c r="Y311" s="174"/>
      <c r="Z311" s="174"/>
      <c r="AA311" s="174"/>
      <c r="AB311" s="174"/>
      <c r="AC311" s="174"/>
      <c r="AD311" s="174"/>
      <c r="AE311" s="174"/>
      <c r="AF311" s="174"/>
    </row>
    <row r="312" spans="1:32" ht="15.75" customHeight="1">
      <c r="A312" s="3"/>
      <c r="S312" s="174"/>
      <c r="T312" s="174"/>
      <c r="U312" s="174"/>
      <c r="V312" s="174"/>
      <c r="W312" s="174"/>
      <c r="X312" s="174"/>
      <c r="Y312" s="174"/>
      <c r="Z312" s="174"/>
      <c r="AA312" s="174"/>
      <c r="AB312" s="174"/>
      <c r="AC312" s="174"/>
      <c r="AD312" s="174"/>
      <c r="AE312" s="174"/>
      <c r="AF312" s="174"/>
    </row>
    <row r="313" spans="1:32" ht="15.75" customHeight="1">
      <c r="A313" s="3"/>
      <c r="S313" s="174"/>
      <c r="T313" s="174"/>
      <c r="U313" s="174"/>
      <c r="V313" s="174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</row>
    <row r="314" spans="1:32" ht="15.75" customHeight="1">
      <c r="A314" s="3"/>
      <c r="S314" s="174"/>
      <c r="T314" s="174"/>
      <c r="U314" s="174"/>
      <c r="V314" s="174"/>
      <c r="W314" s="174"/>
      <c r="X314" s="174"/>
      <c r="Y314" s="174"/>
      <c r="Z314" s="174"/>
      <c r="AA314" s="174"/>
      <c r="AB314" s="174"/>
      <c r="AC314" s="174"/>
      <c r="AD314" s="174"/>
      <c r="AE314" s="174"/>
      <c r="AF314" s="174"/>
    </row>
    <row r="315" spans="1:32" ht="15.75" customHeight="1">
      <c r="A315" s="3"/>
      <c r="S315" s="174"/>
      <c r="T315" s="174"/>
      <c r="U315" s="174"/>
      <c r="V315" s="174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</row>
    <row r="316" spans="1:32" ht="15.75" customHeight="1">
      <c r="A316" s="3"/>
      <c r="S316" s="174"/>
      <c r="T316" s="174"/>
      <c r="U316" s="174"/>
      <c r="V316" s="174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4"/>
    </row>
    <row r="317" spans="1:32" ht="15.75" customHeight="1">
      <c r="A317" s="3"/>
      <c r="S317" s="174"/>
      <c r="T317" s="174"/>
      <c r="U317" s="174"/>
      <c r="V317" s="174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</row>
    <row r="318" spans="1:32" ht="15.75" customHeight="1">
      <c r="A318" s="3"/>
      <c r="S318" s="174"/>
      <c r="T318" s="174"/>
      <c r="U318" s="174"/>
      <c r="V318" s="174"/>
      <c r="W318" s="174"/>
      <c r="X318" s="174"/>
      <c r="Y318" s="174"/>
      <c r="Z318" s="174"/>
      <c r="AA318" s="174"/>
      <c r="AB318" s="174"/>
      <c r="AC318" s="174"/>
      <c r="AD318" s="174"/>
      <c r="AE318" s="174"/>
      <c r="AF318" s="174"/>
    </row>
    <row r="319" spans="1:32" ht="15.75" customHeight="1">
      <c r="A319" s="3"/>
      <c r="S319" s="174"/>
      <c r="T319" s="174"/>
      <c r="U319" s="174"/>
      <c r="V319" s="174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</row>
    <row r="320" spans="1:32" ht="15.75" customHeight="1">
      <c r="A320" s="3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</row>
    <row r="321" spans="1:32" ht="15.75" customHeight="1">
      <c r="A321" s="3"/>
      <c r="S321" s="174"/>
      <c r="T321" s="174"/>
      <c r="U321" s="174"/>
      <c r="V321" s="174"/>
      <c r="W321" s="174"/>
      <c r="X321" s="174"/>
      <c r="Y321" s="174"/>
      <c r="Z321" s="174"/>
      <c r="AA321" s="174"/>
      <c r="AB321" s="174"/>
      <c r="AC321" s="174"/>
      <c r="AD321" s="174"/>
      <c r="AE321" s="174"/>
      <c r="AF321" s="174"/>
    </row>
    <row r="322" spans="1:32" ht="15.75" customHeight="1">
      <c r="A322" s="3"/>
      <c r="S322" s="174"/>
      <c r="T322" s="174"/>
      <c r="U322" s="174"/>
      <c r="V322" s="174"/>
      <c r="W322" s="174"/>
      <c r="X322" s="174"/>
      <c r="Y322" s="174"/>
      <c r="Z322" s="174"/>
      <c r="AA322" s="174"/>
      <c r="AB322" s="174"/>
      <c r="AC322" s="174"/>
      <c r="AD322" s="174"/>
      <c r="AE322" s="174"/>
      <c r="AF322" s="174"/>
    </row>
    <row r="323" spans="1:32" ht="15.75" customHeight="1">
      <c r="A323" s="3"/>
      <c r="S323" s="174"/>
      <c r="T323" s="174"/>
      <c r="U323" s="174"/>
      <c r="V323" s="174"/>
      <c r="W323" s="174"/>
      <c r="X323" s="174"/>
      <c r="Y323" s="174"/>
      <c r="Z323" s="174"/>
      <c r="AA323" s="174"/>
      <c r="AB323" s="174"/>
      <c r="AC323" s="174"/>
      <c r="AD323" s="174"/>
      <c r="AE323" s="174"/>
      <c r="AF323" s="174"/>
    </row>
    <row r="324" spans="1:32" ht="15.75" customHeight="1">
      <c r="A324" s="3"/>
      <c r="S324" s="174"/>
      <c r="T324" s="174"/>
      <c r="U324" s="174"/>
      <c r="V324" s="174"/>
      <c r="W324" s="174"/>
      <c r="X324" s="174"/>
      <c r="Y324" s="174"/>
      <c r="Z324" s="174"/>
      <c r="AA324" s="174"/>
      <c r="AB324" s="174"/>
      <c r="AC324" s="174"/>
      <c r="AD324" s="174"/>
      <c r="AE324" s="174"/>
      <c r="AF324" s="174"/>
    </row>
    <row r="325" spans="1:32" ht="15.75" customHeight="1">
      <c r="A325" s="3"/>
      <c r="S325" s="174"/>
      <c r="T325" s="174"/>
      <c r="U325" s="174"/>
      <c r="V325" s="174"/>
      <c r="W325" s="174"/>
      <c r="X325" s="174"/>
      <c r="Y325" s="174"/>
      <c r="Z325" s="174"/>
      <c r="AA325" s="174"/>
      <c r="AB325" s="174"/>
      <c r="AC325" s="174"/>
      <c r="AD325" s="174"/>
      <c r="AE325" s="174"/>
      <c r="AF325" s="174"/>
    </row>
    <row r="326" spans="1:32" ht="15.75" customHeight="1">
      <c r="A326" s="3"/>
      <c r="S326" s="174"/>
      <c r="T326" s="174"/>
      <c r="U326" s="174"/>
      <c r="V326" s="174"/>
      <c r="W326" s="174"/>
      <c r="X326" s="174"/>
      <c r="Y326" s="174"/>
      <c r="Z326" s="174"/>
      <c r="AA326" s="174"/>
      <c r="AB326" s="174"/>
      <c r="AC326" s="174"/>
      <c r="AD326" s="174"/>
      <c r="AE326" s="174"/>
      <c r="AF326" s="174"/>
    </row>
    <row r="327" spans="1:32" ht="15.75" customHeight="1">
      <c r="A327" s="3"/>
      <c r="S327" s="174"/>
      <c r="T327" s="174"/>
      <c r="U327" s="174"/>
      <c r="V327" s="174"/>
      <c r="W327" s="174"/>
      <c r="X327" s="174"/>
      <c r="Y327" s="174"/>
      <c r="Z327" s="174"/>
      <c r="AA327" s="174"/>
      <c r="AB327" s="174"/>
      <c r="AC327" s="174"/>
      <c r="AD327" s="174"/>
      <c r="AE327" s="174"/>
      <c r="AF327" s="174"/>
    </row>
    <row r="328" spans="1:32" ht="15.75" customHeight="1">
      <c r="A328" s="3"/>
      <c r="S328" s="174"/>
      <c r="T328" s="174"/>
      <c r="U328" s="174"/>
      <c r="V328" s="174"/>
      <c r="W328" s="174"/>
      <c r="X328" s="174"/>
      <c r="Y328" s="174"/>
      <c r="Z328" s="174"/>
      <c r="AA328" s="174"/>
      <c r="AB328" s="174"/>
      <c r="AC328" s="174"/>
      <c r="AD328" s="174"/>
      <c r="AE328" s="174"/>
      <c r="AF328" s="174"/>
    </row>
    <row r="329" spans="1:32" ht="15.75" customHeight="1">
      <c r="A329" s="3"/>
      <c r="S329" s="174"/>
      <c r="T329" s="174"/>
      <c r="U329" s="174"/>
      <c r="V329" s="174"/>
      <c r="W329" s="174"/>
      <c r="X329" s="174"/>
      <c r="Y329" s="174"/>
      <c r="Z329" s="174"/>
      <c r="AA329" s="174"/>
      <c r="AB329" s="174"/>
      <c r="AC329" s="174"/>
      <c r="AD329" s="174"/>
      <c r="AE329" s="174"/>
      <c r="AF329" s="174"/>
    </row>
    <row r="330" spans="1:32" ht="15.75" customHeight="1">
      <c r="A330" s="3"/>
      <c r="S330" s="174"/>
      <c r="T330" s="174"/>
      <c r="U330" s="174"/>
      <c r="V330" s="174"/>
      <c r="W330" s="174"/>
      <c r="X330" s="174"/>
      <c r="Y330" s="174"/>
      <c r="Z330" s="174"/>
      <c r="AA330" s="174"/>
      <c r="AB330" s="174"/>
      <c r="AC330" s="174"/>
      <c r="AD330" s="174"/>
      <c r="AE330" s="174"/>
      <c r="AF330" s="174"/>
    </row>
    <row r="331" spans="1:32" ht="15.75" customHeight="1">
      <c r="A331" s="3"/>
      <c r="S331" s="174"/>
      <c r="T331" s="174"/>
      <c r="U331" s="174"/>
      <c r="V331" s="174"/>
      <c r="W331" s="174"/>
      <c r="X331" s="174"/>
      <c r="Y331" s="174"/>
      <c r="Z331" s="174"/>
      <c r="AA331" s="174"/>
      <c r="AB331" s="174"/>
      <c r="AC331" s="174"/>
      <c r="AD331" s="174"/>
      <c r="AE331" s="174"/>
      <c r="AF331" s="174"/>
    </row>
    <row r="332" spans="1:32" ht="15.75" customHeight="1">
      <c r="A332" s="3"/>
      <c r="S332" s="174"/>
      <c r="T332" s="174"/>
      <c r="U332" s="174"/>
      <c r="V332" s="174"/>
      <c r="W332" s="174"/>
      <c r="X332" s="174"/>
      <c r="Y332" s="174"/>
      <c r="Z332" s="174"/>
      <c r="AA332" s="174"/>
      <c r="AB332" s="174"/>
      <c r="AC332" s="174"/>
      <c r="AD332" s="174"/>
      <c r="AE332" s="174"/>
      <c r="AF332" s="174"/>
    </row>
    <row r="333" spans="1:32" ht="15.75" customHeight="1">
      <c r="A333" s="3"/>
      <c r="S333" s="174"/>
      <c r="T333" s="174"/>
      <c r="U333" s="174"/>
      <c r="V333" s="174"/>
      <c r="W333" s="174"/>
      <c r="X333" s="174"/>
      <c r="Y333" s="174"/>
      <c r="Z333" s="174"/>
      <c r="AA333" s="174"/>
      <c r="AB333" s="174"/>
      <c r="AC333" s="174"/>
      <c r="AD333" s="174"/>
      <c r="AE333" s="174"/>
      <c r="AF333" s="174"/>
    </row>
    <row r="334" spans="1:32" ht="15.75" customHeight="1">
      <c r="A334" s="3"/>
      <c r="S334" s="174"/>
      <c r="T334" s="174"/>
      <c r="U334" s="174"/>
      <c r="V334" s="174"/>
      <c r="W334" s="174"/>
      <c r="X334" s="174"/>
      <c r="Y334" s="174"/>
      <c r="Z334" s="174"/>
      <c r="AA334" s="174"/>
      <c r="AB334" s="174"/>
      <c r="AC334" s="174"/>
      <c r="AD334" s="174"/>
      <c r="AE334" s="174"/>
      <c r="AF334" s="174"/>
    </row>
    <row r="335" spans="1:32" ht="15.75" customHeight="1">
      <c r="A335" s="3"/>
      <c r="S335" s="174"/>
      <c r="T335" s="174"/>
      <c r="U335" s="174"/>
      <c r="V335" s="174"/>
      <c r="W335" s="174"/>
      <c r="X335" s="174"/>
      <c r="Y335" s="174"/>
      <c r="Z335" s="174"/>
      <c r="AA335" s="174"/>
      <c r="AB335" s="174"/>
      <c r="AC335" s="174"/>
      <c r="AD335" s="174"/>
      <c r="AE335" s="174"/>
      <c r="AF335" s="174"/>
    </row>
    <row r="336" spans="1:32" ht="15.75" customHeight="1">
      <c r="A336" s="3"/>
      <c r="S336" s="174"/>
      <c r="T336" s="174"/>
      <c r="U336" s="174"/>
      <c r="V336" s="174"/>
      <c r="W336" s="174"/>
      <c r="X336" s="174"/>
      <c r="Y336" s="174"/>
      <c r="Z336" s="174"/>
      <c r="AA336" s="174"/>
      <c r="AB336" s="174"/>
      <c r="AC336" s="174"/>
      <c r="AD336" s="174"/>
      <c r="AE336" s="174"/>
      <c r="AF336" s="174"/>
    </row>
    <row r="337" spans="1:32" ht="15.75" customHeight="1">
      <c r="A337" s="3"/>
      <c r="S337" s="174"/>
      <c r="T337" s="174"/>
      <c r="U337" s="174"/>
      <c r="V337" s="174"/>
      <c r="W337" s="174"/>
      <c r="X337" s="174"/>
      <c r="Y337" s="174"/>
      <c r="Z337" s="174"/>
      <c r="AA337" s="174"/>
      <c r="AB337" s="174"/>
      <c r="AC337" s="174"/>
      <c r="AD337" s="174"/>
      <c r="AE337" s="174"/>
      <c r="AF337" s="174"/>
    </row>
    <row r="338" spans="1:32" ht="15.75" customHeight="1">
      <c r="A338" s="3"/>
      <c r="S338" s="174"/>
      <c r="T338" s="174"/>
      <c r="U338" s="174"/>
      <c r="V338" s="174"/>
      <c r="W338" s="174"/>
      <c r="X338" s="174"/>
      <c r="Y338" s="174"/>
      <c r="Z338" s="174"/>
      <c r="AA338" s="174"/>
      <c r="AB338" s="174"/>
      <c r="AC338" s="174"/>
      <c r="AD338" s="174"/>
      <c r="AE338" s="174"/>
      <c r="AF338" s="174"/>
    </row>
    <row r="339" spans="1:32" ht="15.75" customHeight="1">
      <c r="A339" s="3"/>
      <c r="S339" s="174"/>
      <c r="T339" s="174"/>
      <c r="U339" s="174"/>
      <c r="V339" s="174"/>
      <c r="W339" s="174"/>
      <c r="X339" s="174"/>
      <c r="Y339" s="174"/>
      <c r="Z339" s="174"/>
      <c r="AA339" s="174"/>
      <c r="AB339" s="174"/>
      <c r="AC339" s="174"/>
      <c r="AD339" s="174"/>
      <c r="AE339" s="174"/>
      <c r="AF339" s="174"/>
    </row>
    <row r="340" spans="1:32" ht="15.75" customHeight="1">
      <c r="A340" s="3"/>
      <c r="S340" s="174"/>
      <c r="T340" s="174"/>
      <c r="U340" s="174"/>
      <c r="V340" s="174"/>
      <c r="W340" s="174"/>
      <c r="X340" s="174"/>
      <c r="Y340" s="174"/>
      <c r="Z340" s="174"/>
      <c r="AA340" s="174"/>
      <c r="AB340" s="174"/>
      <c r="AC340" s="174"/>
      <c r="AD340" s="174"/>
      <c r="AE340" s="174"/>
      <c r="AF340" s="174"/>
    </row>
    <row r="341" spans="1:32" ht="15.75" customHeight="1">
      <c r="A341" s="3"/>
      <c r="S341" s="174"/>
      <c r="T341" s="174"/>
      <c r="U341" s="174"/>
      <c r="V341" s="174"/>
      <c r="W341" s="174"/>
      <c r="X341" s="174"/>
      <c r="Y341" s="174"/>
      <c r="Z341" s="174"/>
      <c r="AA341" s="174"/>
      <c r="AB341" s="174"/>
      <c r="AC341" s="174"/>
      <c r="AD341" s="174"/>
      <c r="AE341" s="174"/>
      <c r="AF341" s="174"/>
    </row>
    <row r="342" spans="1:32" ht="15.75" customHeight="1">
      <c r="A342" s="3"/>
      <c r="S342" s="174"/>
      <c r="T342" s="174"/>
      <c r="U342" s="174"/>
      <c r="V342" s="174"/>
      <c r="W342" s="174"/>
      <c r="X342" s="174"/>
      <c r="Y342" s="174"/>
      <c r="Z342" s="174"/>
      <c r="AA342" s="174"/>
      <c r="AB342" s="174"/>
      <c r="AC342" s="174"/>
      <c r="AD342" s="174"/>
      <c r="AE342" s="174"/>
      <c r="AF342" s="174"/>
    </row>
    <row r="343" spans="1:32" ht="15.75" customHeight="1">
      <c r="A343" s="3"/>
      <c r="S343" s="174"/>
      <c r="T343" s="174"/>
      <c r="U343" s="174"/>
      <c r="V343" s="174"/>
      <c r="W343" s="174"/>
      <c r="X343" s="174"/>
      <c r="Y343" s="174"/>
      <c r="Z343" s="174"/>
      <c r="AA343" s="174"/>
      <c r="AB343" s="174"/>
      <c r="AC343" s="174"/>
      <c r="AD343" s="174"/>
      <c r="AE343" s="174"/>
      <c r="AF343" s="174"/>
    </row>
    <row r="344" spans="1:32" ht="15.75" customHeight="1">
      <c r="A344" s="3"/>
      <c r="S344" s="174"/>
      <c r="T344" s="174"/>
      <c r="U344" s="174"/>
      <c r="V344" s="174"/>
      <c r="W344" s="174"/>
      <c r="X344" s="174"/>
      <c r="Y344" s="174"/>
      <c r="Z344" s="174"/>
      <c r="AA344" s="174"/>
      <c r="AB344" s="174"/>
      <c r="AC344" s="174"/>
      <c r="AD344" s="174"/>
      <c r="AE344" s="174"/>
      <c r="AF344" s="174"/>
    </row>
    <row r="345" spans="1:32" ht="15.75" customHeight="1">
      <c r="A345" s="3"/>
      <c r="S345" s="174"/>
      <c r="T345" s="174"/>
      <c r="U345" s="174"/>
      <c r="V345" s="174"/>
      <c r="W345" s="174"/>
      <c r="X345" s="174"/>
      <c r="Y345" s="174"/>
      <c r="Z345" s="174"/>
      <c r="AA345" s="174"/>
      <c r="AB345" s="174"/>
      <c r="AC345" s="174"/>
      <c r="AD345" s="174"/>
      <c r="AE345" s="174"/>
      <c r="AF345" s="174"/>
    </row>
    <row r="346" spans="1:32" ht="15.75" customHeight="1">
      <c r="A346" s="3"/>
      <c r="S346" s="174"/>
      <c r="T346" s="174"/>
      <c r="U346" s="174"/>
      <c r="V346" s="174"/>
      <c r="W346" s="174"/>
      <c r="X346" s="174"/>
      <c r="Y346" s="174"/>
      <c r="Z346" s="174"/>
      <c r="AA346" s="174"/>
      <c r="AB346" s="174"/>
      <c r="AC346" s="174"/>
      <c r="AD346" s="174"/>
      <c r="AE346" s="174"/>
      <c r="AF346" s="174"/>
    </row>
    <row r="347" spans="1:32" ht="15.75" customHeight="1">
      <c r="A347" s="3"/>
      <c r="S347" s="174"/>
      <c r="T347" s="174"/>
      <c r="U347" s="174"/>
      <c r="V347" s="174"/>
      <c r="W347" s="174"/>
      <c r="X347" s="174"/>
      <c r="Y347" s="174"/>
      <c r="Z347" s="174"/>
      <c r="AA347" s="174"/>
      <c r="AB347" s="174"/>
      <c r="AC347" s="174"/>
      <c r="AD347" s="174"/>
      <c r="AE347" s="174"/>
      <c r="AF347" s="174"/>
    </row>
    <row r="348" spans="1:32" ht="15.75" customHeight="1">
      <c r="A348" s="3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</row>
    <row r="349" spans="1:32" ht="15.75" customHeight="1">
      <c r="A349" s="3"/>
      <c r="S349" s="174"/>
      <c r="T349" s="174"/>
      <c r="U349" s="174"/>
      <c r="V349" s="174"/>
      <c r="W349" s="174"/>
      <c r="X349" s="174"/>
      <c r="Y349" s="174"/>
      <c r="Z349" s="174"/>
      <c r="AA349" s="174"/>
      <c r="AB349" s="174"/>
      <c r="AC349" s="174"/>
      <c r="AD349" s="174"/>
      <c r="AE349" s="174"/>
      <c r="AF349" s="174"/>
    </row>
    <row r="350" spans="1:32" ht="15.75" customHeight="1">
      <c r="A350" s="3"/>
      <c r="S350" s="174"/>
      <c r="T350" s="174"/>
      <c r="U350" s="174"/>
      <c r="V350" s="174"/>
      <c r="W350" s="174"/>
      <c r="X350" s="174"/>
      <c r="Y350" s="174"/>
      <c r="Z350" s="174"/>
      <c r="AA350" s="174"/>
      <c r="AB350" s="174"/>
      <c r="AC350" s="174"/>
      <c r="AD350" s="174"/>
      <c r="AE350" s="174"/>
      <c r="AF350" s="174"/>
    </row>
    <row r="351" spans="1:32" ht="15.75" customHeight="1">
      <c r="A351" s="3"/>
      <c r="S351" s="174"/>
      <c r="T351" s="174"/>
      <c r="U351" s="174"/>
      <c r="V351" s="174"/>
      <c r="W351" s="174"/>
      <c r="X351" s="174"/>
      <c r="Y351" s="174"/>
      <c r="Z351" s="174"/>
      <c r="AA351" s="174"/>
      <c r="AB351" s="174"/>
      <c r="AC351" s="174"/>
      <c r="AD351" s="174"/>
      <c r="AE351" s="174"/>
      <c r="AF351" s="174"/>
    </row>
    <row r="352" spans="1:32" ht="15.75" customHeight="1">
      <c r="A352" s="3"/>
      <c r="S352" s="174"/>
      <c r="T352" s="174"/>
      <c r="U352" s="174"/>
      <c r="V352" s="174"/>
      <c r="W352" s="174"/>
      <c r="X352" s="174"/>
      <c r="Y352" s="174"/>
      <c r="Z352" s="174"/>
      <c r="AA352" s="174"/>
      <c r="AB352" s="174"/>
      <c r="AC352" s="174"/>
      <c r="AD352" s="174"/>
      <c r="AE352" s="174"/>
      <c r="AF352" s="174"/>
    </row>
    <row r="353" spans="1:32" ht="15.75" customHeight="1">
      <c r="A353" s="3"/>
      <c r="S353" s="174"/>
      <c r="T353" s="174"/>
      <c r="U353" s="174"/>
      <c r="V353" s="174"/>
      <c r="W353" s="174"/>
      <c r="X353" s="174"/>
      <c r="Y353" s="174"/>
      <c r="Z353" s="174"/>
      <c r="AA353" s="174"/>
      <c r="AB353" s="174"/>
      <c r="AC353" s="174"/>
      <c r="AD353" s="174"/>
      <c r="AE353" s="174"/>
      <c r="AF353" s="174"/>
    </row>
    <row r="354" spans="1:32" ht="15.75" customHeight="1">
      <c r="A354" s="3"/>
      <c r="S354" s="174"/>
      <c r="T354" s="174"/>
      <c r="U354" s="174"/>
      <c r="V354" s="174"/>
      <c r="W354" s="174"/>
      <c r="X354" s="174"/>
      <c r="Y354" s="174"/>
      <c r="Z354" s="174"/>
      <c r="AA354" s="174"/>
      <c r="AB354" s="174"/>
      <c r="AC354" s="174"/>
      <c r="AD354" s="174"/>
      <c r="AE354" s="174"/>
      <c r="AF354" s="174"/>
    </row>
    <row r="355" spans="1:32" ht="15.75" customHeight="1">
      <c r="A355" s="3"/>
      <c r="S355" s="174"/>
      <c r="T355" s="174"/>
      <c r="U355" s="174"/>
      <c r="V355" s="174"/>
      <c r="W355" s="174"/>
      <c r="X355" s="174"/>
      <c r="Y355" s="174"/>
      <c r="Z355" s="174"/>
      <c r="AA355" s="174"/>
      <c r="AB355" s="174"/>
      <c r="AC355" s="174"/>
      <c r="AD355" s="174"/>
      <c r="AE355" s="174"/>
      <c r="AF355" s="174"/>
    </row>
    <row r="356" spans="1:32" ht="15.75" customHeight="1">
      <c r="A356" s="3"/>
      <c r="S356" s="174"/>
      <c r="T356" s="174"/>
      <c r="U356" s="174"/>
      <c r="V356" s="174"/>
      <c r="W356" s="174"/>
      <c r="X356" s="174"/>
      <c r="Y356" s="174"/>
      <c r="Z356" s="174"/>
      <c r="AA356" s="174"/>
      <c r="AB356" s="174"/>
      <c r="AC356" s="174"/>
      <c r="AD356" s="174"/>
      <c r="AE356" s="174"/>
      <c r="AF356" s="174"/>
    </row>
    <row r="357" spans="1:32" ht="15.75" customHeight="1">
      <c r="A357" s="3"/>
      <c r="S357" s="174"/>
      <c r="T357" s="174"/>
      <c r="U357" s="174"/>
      <c r="V357" s="174"/>
      <c r="W357" s="174"/>
      <c r="X357" s="174"/>
      <c r="Y357" s="174"/>
      <c r="Z357" s="174"/>
      <c r="AA357" s="174"/>
      <c r="AB357" s="174"/>
      <c r="AC357" s="174"/>
      <c r="AD357" s="174"/>
      <c r="AE357" s="174"/>
      <c r="AF357" s="174"/>
    </row>
    <row r="358" spans="1:32" ht="15.75" customHeight="1">
      <c r="A358" s="3"/>
      <c r="S358" s="174"/>
      <c r="T358" s="174"/>
      <c r="U358" s="174"/>
      <c r="V358" s="174"/>
      <c r="W358" s="174"/>
      <c r="X358" s="174"/>
      <c r="Y358" s="174"/>
      <c r="Z358" s="174"/>
      <c r="AA358" s="174"/>
      <c r="AB358" s="174"/>
      <c r="AC358" s="174"/>
      <c r="AD358" s="174"/>
      <c r="AE358" s="174"/>
      <c r="AF358" s="174"/>
    </row>
    <row r="359" spans="1:32" ht="15.75" customHeight="1">
      <c r="A359" s="3"/>
      <c r="S359" s="174"/>
      <c r="T359" s="174"/>
      <c r="U359" s="174"/>
      <c r="V359" s="174"/>
      <c r="W359" s="174"/>
      <c r="X359" s="174"/>
      <c r="Y359" s="174"/>
      <c r="Z359" s="174"/>
      <c r="AA359" s="174"/>
      <c r="AB359" s="174"/>
      <c r="AC359" s="174"/>
      <c r="AD359" s="174"/>
      <c r="AE359" s="174"/>
      <c r="AF359" s="174"/>
    </row>
    <row r="360" spans="1:32" ht="15.75" customHeight="1">
      <c r="A360" s="3"/>
      <c r="S360" s="174"/>
      <c r="T360" s="174"/>
      <c r="U360" s="174"/>
      <c r="V360" s="174"/>
      <c r="W360" s="174"/>
      <c r="X360" s="174"/>
      <c r="Y360" s="174"/>
      <c r="Z360" s="174"/>
      <c r="AA360" s="174"/>
      <c r="AB360" s="174"/>
      <c r="AC360" s="174"/>
      <c r="AD360" s="174"/>
      <c r="AE360" s="174"/>
      <c r="AF360" s="174"/>
    </row>
    <row r="361" spans="1:32" ht="15.75" customHeight="1">
      <c r="A361" s="3"/>
      <c r="S361" s="174"/>
      <c r="T361" s="174"/>
      <c r="U361" s="174"/>
      <c r="V361" s="174"/>
      <c r="W361" s="174"/>
      <c r="X361" s="174"/>
      <c r="Y361" s="174"/>
      <c r="Z361" s="174"/>
      <c r="AA361" s="174"/>
      <c r="AB361" s="174"/>
      <c r="AC361" s="174"/>
      <c r="AD361" s="174"/>
      <c r="AE361" s="174"/>
      <c r="AF361" s="174"/>
    </row>
    <row r="362" spans="1:32" ht="15.75" customHeight="1">
      <c r="A362" s="3"/>
      <c r="S362" s="174"/>
      <c r="T362" s="174"/>
      <c r="U362" s="174"/>
      <c r="V362" s="174"/>
      <c r="W362" s="174"/>
      <c r="X362" s="174"/>
      <c r="Y362" s="174"/>
      <c r="Z362" s="174"/>
      <c r="AA362" s="174"/>
      <c r="AB362" s="174"/>
      <c r="AC362" s="174"/>
      <c r="AD362" s="174"/>
      <c r="AE362" s="174"/>
      <c r="AF362" s="174"/>
    </row>
    <row r="363" spans="1:32" ht="15.75" customHeight="1">
      <c r="A363" s="3"/>
      <c r="S363" s="174"/>
      <c r="T363" s="174"/>
      <c r="U363" s="174"/>
      <c r="V363" s="174"/>
      <c r="W363" s="174"/>
      <c r="X363" s="174"/>
      <c r="Y363" s="174"/>
      <c r="Z363" s="174"/>
      <c r="AA363" s="174"/>
      <c r="AB363" s="174"/>
      <c r="AC363" s="174"/>
      <c r="AD363" s="174"/>
      <c r="AE363" s="174"/>
      <c r="AF363" s="174"/>
    </row>
    <row r="364" spans="1:32" ht="15.75" customHeight="1">
      <c r="A364" s="3"/>
      <c r="S364" s="174"/>
      <c r="T364" s="174"/>
      <c r="U364" s="174"/>
      <c r="V364" s="174"/>
      <c r="W364" s="174"/>
      <c r="X364" s="174"/>
      <c r="Y364" s="174"/>
      <c r="Z364" s="174"/>
      <c r="AA364" s="174"/>
      <c r="AB364" s="174"/>
      <c r="AC364" s="174"/>
      <c r="AD364" s="174"/>
      <c r="AE364" s="174"/>
      <c r="AF364" s="174"/>
    </row>
    <row r="365" spans="1:32" ht="15.75" customHeight="1">
      <c r="A365" s="3"/>
      <c r="S365" s="174"/>
      <c r="T365" s="174"/>
      <c r="U365" s="174"/>
      <c r="V365" s="174"/>
      <c r="W365" s="174"/>
      <c r="X365" s="174"/>
      <c r="Y365" s="174"/>
      <c r="Z365" s="174"/>
      <c r="AA365" s="174"/>
      <c r="AB365" s="174"/>
      <c r="AC365" s="174"/>
      <c r="AD365" s="174"/>
      <c r="AE365" s="174"/>
      <c r="AF365" s="174"/>
    </row>
    <row r="366" spans="1:32" ht="15.75" customHeight="1">
      <c r="A366" s="3"/>
      <c r="S366" s="174"/>
      <c r="T366" s="174"/>
      <c r="U366" s="174"/>
      <c r="V366" s="174"/>
      <c r="W366" s="174"/>
      <c r="X366" s="174"/>
      <c r="Y366" s="174"/>
      <c r="Z366" s="174"/>
      <c r="AA366" s="174"/>
      <c r="AB366" s="174"/>
      <c r="AC366" s="174"/>
      <c r="AD366" s="174"/>
      <c r="AE366" s="174"/>
      <c r="AF366" s="174"/>
    </row>
    <row r="367" spans="1:32" ht="15.75" customHeight="1">
      <c r="A367" s="3"/>
      <c r="S367" s="174"/>
      <c r="T367" s="174"/>
      <c r="U367" s="174"/>
      <c r="V367" s="174"/>
      <c r="W367" s="174"/>
      <c r="X367" s="174"/>
      <c r="Y367" s="174"/>
      <c r="Z367" s="174"/>
      <c r="AA367" s="174"/>
      <c r="AB367" s="174"/>
      <c r="AC367" s="174"/>
      <c r="AD367" s="174"/>
      <c r="AE367" s="174"/>
      <c r="AF367" s="174"/>
    </row>
    <row r="368" spans="1:32" ht="15.75" customHeight="1">
      <c r="A368" s="3"/>
      <c r="S368" s="174"/>
      <c r="T368" s="174"/>
      <c r="U368" s="174"/>
      <c r="V368" s="174"/>
      <c r="W368" s="174"/>
      <c r="X368" s="174"/>
      <c r="Y368" s="174"/>
      <c r="Z368" s="174"/>
      <c r="AA368" s="174"/>
      <c r="AB368" s="174"/>
      <c r="AC368" s="174"/>
      <c r="AD368" s="174"/>
      <c r="AE368" s="174"/>
      <c r="AF368" s="174"/>
    </row>
    <row r="369" spans="1:32" ht="15.75" customHeight="1">
      <c r="A369" s="3"/>
      <c r="S369" s="174"/>
      <c r="T369" s="174"/>
      <c r="U369" s="174"/>
      <c r="V369" s="174"/>
      <c r="W369" s="174"/>
      <c r="X369" s="174"/>
      <c r="Y369" s="174"/>
      <c r="Z369" s="174"/>
      <c r="AA369" s="174"/>
      <c r="AB369" s="174"/>
      <c r="AC369" s="174"/>
      <c r="AD369" s="174"/>
      <c r="AE369" s="174"/>
      <c r="AF369" s="174"/>
    </row>
    <row r="370" spans="1:32" ht="15.75" customHeight="1">
      <c r="A370" s="3"/>
      <c r="S370" s="174"/>
      <c r="T370" s="174"/>
      <c r="U370" s="174"/>
      <c r="V370" s="174"/>
      <c r="W370" s="174"/>
      <c r="X370" s="174"/>
      <c r="Y370" s="174"/>
      <c r="Z370" s="174"/>
      <c r="AA370" s="174"/>
      <c r="AB370" s="174"/>
      <c r="AC370" s="174"/>
      <c r="AD370" s="174"/>
      <c r="AE370" s="174"/>
      <c r="AF370" s="174"/>
    </row>
    <row r="371" spans="1:32" ht="15.75" customHeight="1">
      <c r="A371" s="3"/>
      <c r="S371" s="174"/>
      <c r="T371" s="174"/>
      <c r="U371" s="174"/>
      <c r="V371" s="174"/>
      <c r="W371" s="174"/>
      <c r="X371" s="174"/>
      <c r="Y371" s="174"/>
      <c r="Z371" s="174"/>
      <c r="AA371" s="174"/>
      <c r="AB371" s="174"/>
      <c r="AC371" s="174"/>
      <c r="AD371" s="174"/>
      <c r="AE371" s="174"/>
      <c r="AF371" s="174"/>
    </row>
    <row r="372" spans="1:32" ht="15.75" customHeight="1">
      <c r="A372" s="3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</row>
    <row r="373" spans="1:32" ht="15.75" customHeight="1">
      <c r="A373" s="3"/>
      <c r="S373" s="174"/>
      <c r="T373" s="174"/>
      <c r="U373" s="174"/>
      <c r="V373" s="174"/>
      <c r="W373" s="174"/>
      <c r="X373" s="174"/>
      <c r="Y373" s="174"/>
      <c r="Z373" s="174"/>
      <c r="AA373" s="174"/>
      <c r="AB373" s="174"/>
      <c r="AC373" s="174"/>
      <c r="AD373" s="174"/>
      <c r="AE373" s="174"/>
      <c r="AF373" s="174"/>
    </row>
    <row r="374" spans="1:32" ht="15.75" customHeight="1">
      <c r="A374" s="3"/>
      <c r="S374" s="174"/>
      <c r="T374" s="174"/>
      <c r="U374" s="174"/>
      <c r="V374" s="174"/>
      <c r="W374" s="174"/>
      <c r="X374" s="174"/>
      <c r="Y374" s="174"/>
      <c r="Z374" s="174"/>
      <c r="AA374" s="174"/>
      <c r="AB374" s="174"/>
      <c r="AC374" s="174"/>
      <c r="AD374" s="174"/>
      <c r="AE374" s="174"/>
      <c r="AF374" s="174"/>
    </row>
    <row r="375" spans="1:32" ht="15.75" customHeight="1">
      <c r="A375" s="3"/>
      <c r="S375" s="174"/>
      <c r="T375" s="174"/>
      <c r="U375" s="174"/>
      <c r="V375" s="174"/>
      <c r="W375" s="174"/>
      <c r="X375" s="174"/>
      <c r="Y375" s="174"/>
      <c r="Z375" s="174"/>
      <c r="AA375" s="174"/>
      <c r="AB375" s="174"/>
      <c r="AC375" s="174"/>
      <c r="AD375" s="174"/>
      <c r="AE375" s="174"/>
      <c r="AF375" s="174"/>
    </row>
    <row r="376" spans="1:32" ht="15.75" customHeight="1">
      <c r="A376" s="3"/>
      <c r="S376" s="174"/>
      <c r="T376" s="174"/>
      <c r="U376" s="174"/>
      <c r="V376" s="174"/>
      <c r="W376" s="174"/>
      <c r="X376" s="174"/>
      <c r="Y376" s="174"/>
      <c r="Z376" s="174"/>
      <c r="AA376" s="174"/>
      <c r="AB376" s="174"/>
      <c r="AC376" s="174"/>
      <c r="AD376" s="174"/>
      <c r="AE376" s="174"/>
      <c r="AF376" s="174"/>
    </row>
    <row r="377" spans="1:32" ht="15.75" customHeight="1">
      <c r="A377" s="3"/>
      <c r="S377" s="174"/>
      <c r="T377" s="174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4"/>
      <c r="AF377" s="174"/>
    </row>
    <row r="378" spans="1:32" ht="15.75" customHeight="1">
      <c r="A378" s="3"/>
      <c r="S378" s="174"/>
      <c r="T378" s="174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</row>
    <row r="379" spans="1:32" ht="15.75" customHeight="1">
      <c r="A379" s="3"/>
      <c r="S379" s="174"/>
      <c r="T379" s="174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4"/>
      <c r="AF379" s="174"/>
    </row>
    <row r="380" spans="1:32" ht="15.75" customHeight="1">
      <c r="A380" s="3"/>
      <c r="S380" s="174"/>
      <c r="T380" s="174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4"/>
      <c r="AF380" s="174"/>
    </row>
    <row r="381" spans="1:32" ht="15.75" customHeight="1">
      <c r="A381" s="3"/>
      <c r="S381" s="174"/>
      <c r="T381" s="174"/>
      <c r="U381" s="174"/>
      <c r="V381" s="174"/>
      <c r="W381" s="174"/>
      <c r="X381" s="174"/>
      <c r="Y381" s="174"/>
      <c r="Z381" s="174"/>
      <c r="AA381" s="174"/>
      <c r="AB381" s="174"/>
      <c r="AC381" s="174"/>
      <c r="AD381" s="174"/>
      <c r="AE381" s="174"/>
      <c r="AF381" s="174"/>
    </row>
    <row r="382" spans="1:32" ht="15.75" customHeight="1">
      <c r="A382" s="3"/>
      <c r="S382" s="174"/>
      <c r="T382" s="174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4"/>
      <c r="AF382" s="174"/>
    </row>
    <row r="383" spans="1:32" ht="15.75" customHeight="1">
      <c r="A383" s="3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</row>
    <row r="384" spans="1:32" ht="15.75" customHeight="1">
      <c r="A384" s="3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</row>
    <row r="385" spans="1:32" ht="15.75" customHeight="1">
      <c r="A385" s="3"/>
      <c r="S385" s="174"/>
      <c r="T385" s="174"/>
      <c r="U385" s="174"/>
      <c r="V385" s="174"/>
      <c r="W385" s="174"/>
      <c r="X385" s="174"/>
      <c r="Y385" s="174"/>
      <c r="Z385" s="174"/>
      <c r="AA385" s="174"/>
      <c r="AB385" s="174"/>
      <c r="AC385" s="174"/>
      <c r="AD385" s="174"/>
      <c r="AE385" s="174"/>
      <c r="AF385" s="174"/>
    </row>
    <row r="386" spans="1:32" ht="15.75" customHeight="1">
      <c r="A386" s="3"/>
      <c r="S386" s="174"/>
      <c r="T386" s="174"/>
      <c r="U386" s="174"/>
      <c r="V386" s="174"/>
      <c r="W386" s="174"/>
      <c r="X386" s="174"/>
      <c r="Y386" s="174"/>
      <c r="Z386" s="174"/>
      <c r="AA386" s="174"/>
      <c r="AB386" s="174"/>
      <c r="AC386" s="174"/>
      <c r="AD386" s="174"/>
      <c r="AE386" s="174"/>
      <c r="AF386" s="174"/>
    </row>
    <row r="387" spans="1:32" ht="15.75" customHeight="1">
      <c r="A387" s="3"/>
      <c r="S387" s="174"/>
      <c r="T387" s="174"/>
      <c r="U387" s="174"/>
      <c r="V387" s="174"/>
      <c r="W387" s="174"/>
      <c r="X387" s="174"/>
      <c r="Y387" s="174"/>
      <c r="Z387" s="174"/>
      <c r="AA387" s="174"/>
      <c r="AB387" s="174"/>
      <c r="AC387" s="174"/>
      <c r="AD387" s="174"/>
      <c r="AE387" s="174"/>
      <c r="AF387" s="174"/>
    </row>
    <row r="388" spans="1:32" ht="15.75" customHeight="1">
      <c r="A388" s="3"/>
      <c r="S388" s="174"/>
      <c r="T388" s="174"/>
      <c r="U388" s="174"/>
      <c r="V388" s="174"/>
      <c r="W388" s="174"/>
      <c r="X388" s="174"/>
      <c r="Y388" s="174"/>
      <c r="Z388" s="174"/>
      <c r="AA388" s="174"/>
      <c r="AB388" s="174"/>
      <c r="AC388" s="174"/>
      <c r="AD388" s="174"/>
      <c r="AE388" s="174"/>
      <c r="AF388" s="174"/>
    </row>
    <row r="389" spans="1:32" ht="15.75" customHeight="1">
      <c r="A389" s="3"/>
      <c r="S389" s="174"/>
      <c r="T389" s="174"/>
      <c r="U389" s="174"/>
      <c r="V389" s="174"/>
      <c r="W389" s="174"/>
      <c r="X389" s="174"/>
      <c r="Y389" s="174"/>
      <c r="Z389" s="174"/>
      <c r="AA389" s="174"/>
      <c r="AB389" s="174"/>
      <c r="AC389" s="174"/>
      <c r="AD389" s="174"/>
      <c r="AE389" s="174"/>
      <c r="AF389" s="174"/>
    </row>
    <row r="390" spans="1:32" ht="15.75" customHeight="1">
      <c r="A390" s="3"/>
      <c r="S390" s="174"/>
      <c r="T390" s="174"/>
      <c r="U390" s="174"/>
      <c r="V390" s="174"/>
      <c r="W390" s="174"/>
      <c r="X390" s="174"/>
      <c r="Y390" s="174"/>
      <c r="Z390" s="174"/>
      <c r="AA390" s="174"/>
      <c r="AB390" s="174"/>
      <c r="AC390" s="174"/>
      <c r="AD390" s="174"/>
      <c r="AE390" s="174"/>
      <c r="AF390" s="174"/>
    </row>
    <row r="391" spans="1:32" ht="15.75" customHeight="1">
      <c r="A391" s="3"/>
      <c r="S391" s="174"/>
      <c r="T391" s="174"/>
      <c r="U391" s="174"/>
      <c r="V391" s="174"/>
      <c r="W391" s="174"/>
      <c r="X391" s="174"/>
      <c r="Y391" s="174"/>
      <c r="Z391" s="174"/>
      <c r="AA391" s="174"/>
      <c r="AB391" s="174"/>
      <c r="AC391" s="174"/>
      <c r="AD391" s="174"/>
      <c r="AE391" s="174"/>
      <c r="AF391" s="174"/>
    </row>
    <row r="392" spans="1:32" ht="15.75" customHeight="1">
      <c r="A392" s="3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174"/>
      <c r="AF392" s="174"/>
    </row>
    <row r="393" spans="1:32" ht="15.75" customHeight="1">
      <c r="A393" s="3"/>
      <c r="S393" s="174"/>
      <c r="T393" s="174"/>
      <c r="U393" s="174"/>
      <c r="V393" s="174"/>
      <c r="W393" s="174"/>
      <c r="X393" s="174"/>
      <c r="Y393" s="174"/>
      <c r="Z393" s="174"/>
      <c r="AA393" s="174"/>
      <c r="AB393" s="174"/>
      <c r="AC393" s="174"/>
      <c r="AD393" s="174"/>
      <c r="AE393" s="174"/>
      <c r="AF393" s="174"/>
    </row>
    <row r="394" spans="1:32" ht="15.75" customHeight="1">
      <c r="A394" s="3"/>
      <c r="S394" s="174"/>
      <c r="T394" s="174"/>
      <c r="U394" s="174"/>
      <c r="V394" s="174"/>
      <c r="W394" s="174"/>
      <c r="X394" s="174"/>
      <c r="Y394" s="174"/>
      <c r="Z394" s="174"/>
      <c r="AA394" s="174"/>
      <c r="AB394" s="174"/>
      <c r="AC394" s="174"/>
      <c r="AD394" s="174"/>
      <c r="AE394" s="174"/>
      <c r="AF394" s="174"/>
    </row>
    <row r="395" spans="1:32" ht="15.75" customHeight="1">
      <c r="A395" s="3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</row>
    <row r="396" spans="1:32" ht="15.75" customHeight="1">
      <c r="A396" s="3"/>
      <c r="S396" s="174"/>
      <c r="T396" s="174"/>
      <c r="U396" s="174"/>
      <c r="V396" s="174"/>
      <c r="W396" s="174"/>
      <c r="X396" s="174"/>
      <c r="Y396" s="174"/>
      <c r="Z396" s="174"/>
      <c r="AA396" s="174"/>
      <c r="AB396" s="174"/>
      <c r="AC396" s="174"/>
      <c r="AD396" s="174"/>
      <c r="AE396" s="174"/>
      <c r="AF396" s="174"/>
    </row>
    <row r="397" spans="1:32" ht="15.75" customHeight="1">
      <c r="A397" s="3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</row>
    <row r="398" spans="1:32" ht="15.75" customHeight="1">
      <c r="A398" s="3"/>
      <c r="S398" s="174"/>
      <c r="T398" s="174"/>
      <c r="U398" s="174"/>
      <c r="V398" s="174"/>
      <c r="W398" s="174"/>
      <c r="X398" s="174"/>
      <c r="Y398" s="174"/>
      <c r="Z398" s="174"/>
      <c r="AA398" s="174"/>
      <c r="AB398" s="174"/>
      <c r="AC398" s="174"/>
      <c r="AD398" s="174"/>
      <c r="AE398" s="174"/>
      <c r="AF398" s="174"/>
    </row>
    <row r="399" spans="1:32" ht="15.75" customHeight="1">
      <c r="A399" s="3"/>
      <c r="S399" s="174"/>
      <c r="T399" s="174"/>
      <c r="U399" s="174"/>
      <c r="V399" s="174"/>
      <c r="W399" s="174"/>
      <c r="X399" s="174"/>
      <c r="Y399" s="174"/>
      <c r="Z399" s="174"/>
      <c r="AA399" s="174"/>
      <c r="AB399" s="174"/>
      <c r="AC399" s="174"/>
      <c r="AD399" s="174"/>
      <c r="AE399" s="174"/>
      <c r="AF399" s="174"/>
    </row>
    <row r="400" spans="1:32" ht="15.75" customHeight="1">
      <c r="A400" s="3"/>
      <c r="S400" s="174"/>
      <c r="T400" s="174"/>
      <c r="U400" s="174"/>
      <c r="V400" s="174"/>
      <c r="W400" s="174"/>
      <c r="X400" s="174"/>
      <c r="Y400" s="174"/>
      <c r="Z400" s="174"/>
      <c r="AA400" s="174"/>
      <c r="AB400" s="174"/>
      <c r="AC400" s="174"/>
      <c r="AD400" s="174"/>
      <c r="AE400" s="174"/>
      <c r="AF400" s="174"/>
    </row>
    <row r="401" spans="1:32" ht="15.75" customHeight="1">
      <c r="A401" s="3"/>
      <c r="S401" s="174"/>
      <c r="T401" s="174"/>
      <c r="U401" s="174"/>
      <c r="V401" s="174"/>
      <c r="W401" s="174"/>
      <c r="X401" s="174"/>
      <c r="Y401" s="174"/>
      <c r="Z401" s="174"/>
      <c r="AA401" s="174"/>
      <c r="AB401" s="174"/>
      <c r="AC401" s="174"/>
      <c r="AD401" s="174"/>
      <c r="AE401" s="174"/>
      <c r="AF401" s="174"/>
    </row>
    <row r="402" spans="1:32" ht="15.75" customHeight="1">
      <c r="A402" s="3"/>
      <c r="S402" s="174"/>
      <c r="T402" s="174"/>
      <c r="U402" s="174"/>
      <c r="V402" s="174"/>
      <c r="W402" s="174"/>
      <c r="X402" s="174"/>
      <c r="Y402" s="174"/>
      <c r="Z402" s="174"/>
      <c r="AA402" s="174"/>
      <c r="AB402" s="174"/>
      <c r="AC402" s="174"/>
      <c r="AD402" s="174"/>
      <c r="AE402" s="174"/>
      <c r="AF402" s="174"/>
    </row>
    <row r="403" spans="1:32" ht="15.75" customHeight="1">
      <c r="A403" s="3"/>
      <c r="S403" s="174"/>
      <c r="T403" s="174"/>
      <c r="U403" s="174"/>
      <c r="V403" s="174"/>
      <c r="W403" s="174"/>
      <c r="X403" s="174"/>
      <c r="Y403" s="174"/>
      <c r="Z403" s="174"/>
      <c r="AA403" s="174"/>
      <c r="AB403" s="174"/>
      <c r="AC403" s="174"/>
      <c r="AD403" s="174"/>
      <c r="AE403" s="174"/>
      <c r="AF403" s="174"/>
    </row>
    <row r="404" spans="1:32" ht="15.75" customHeight="1">
      <c r="A404" s="3"/>
      <c r="S404" s="174"/>
      <c r="T404" s="174"/>
      <c r="U404" s="174"/>
      <c r="V404" s="174"/>
      <c r="W404" s="174"/>
      <c r="X404" s="174"/>
      <c r="Y404" s="174"/>
      <c r="Z404" s="174"/>
      <c r="AA404" s="174"/>
      <c r="AB404" s="174"/>
      <c r="AC404" s="174"/>
      <c r="AD404" s="174"/>
      <c r="AE404" s="174"/>
      <c r="AF404" s="174"/>
    </row>
    <row r="405" spans="1:32" ht="15.75" customHeight="1">
      <c r="A405" s="3"/>
      <c r="S405" s="174"/>
      <c r="T405" s="174"/>
      <c r="U405" s="174"/>
      <c r="V405" s="174"/>
      <c r="W405" s="174"/>
      <c r="X405" s="174"/>
      <c r="Y405" s="174"/>
      <c r="Z405" s="174"/>
      <c r="AA405" s="174"/>
      <c r="AB405" s="174"/>
      <c r="AC405" s="174"/>
      <c r="AD405" s="174"/>
      <c r="AE405" s="174"/>
      <c r="AF405" s="174"/>
    </row>
    <row r="406" spans="1:32" ht="15.75" customHeight="1">
      <c r="A406" s="3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</row>
    <row r="407" spans="1:32" ht="15.75" customHeight="1">
      <c r="A407" s="3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</row>
    <row r="408" spans="1:32" ht="15.75" customHeight="1">
      <c r="A408" s="3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4"/>
      <c r="AE408" s="174"/>
      <c r="AF408" s="174"/>
    </row>
    <row r="409" spans="1:32" ht="15.75" customHeight="1">
      <c r="A409" s="3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4"/>
      <c r="AE409" s="174"/>
      <c r="AF409" s="174"/>
    </row>
    <row r="410" spans="1:32" ht="15.75" customHeight="1">
      <c r="A410" s="3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</row>
    <row r="411" spans="1:32" ht="15.75" customHeight="1">
      <c r="A411" s="3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</row>
    <row r="412" spans="1:32" ht="15.75" customHeight="1">
      <c r="A412" s="3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4"/>
      <c r="AE412" s="174"/>
      <c r="AF412" s="174"/>
    </row>
    <row r="413" spans="1:32" ht="15.75" customHeight="1">
      <c r="A413" s="3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</row>
    <row r="414" spans="1:32" ht="15.75" customHeight="1">
      <c r="A414" s="3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</row>
    <row r="415" spans="1:32" ht="15.75" customHeight="1">
      <c r="A415" s="3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</row>
    <row r="416" spans="1:32" ht="15.75" customHeight="1">
      <c r="A416" s="3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  <c r="AD416" s="174"/>
      <c r="AE416" s="174"/>
      <c r="AF416" s="174"/>
    </row>
    <row r="417" spans="1:32" ht="15.75" customHeight="1">
      <c r="A417" s="3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4"/>
      <c r="AE417" s="174"/>
      <c r="AF417" s="174"/>
    </row>
    <row r="418" spans="1:32" ht="15.75" customHeight="1">
      <c r="A418" s="3"/>
      <c r="S418" s="174"/>
      <c r="T418" s="174"/>
      <c r="U418" s="174"/>
      <c r="V418" s="174"/>
      <c r="W418" s="174"/>
      <c r="X418" s="174"/>
      <c r="Y418" s="174"/>
      <c r="Z418" s="174"/>
      <c r="AA418" s="174"/>
      <c r="AB418" s="174"/>
      <c r="AC418" s="174"/>
      <c r="AD418" s="174"/>
      <c r="AE418" s="174"/>
      <c r="AF418" s="174"/>
    </row>
    <row r="419" spans="1:32" ht="15.75" customHeight="1">
      <c r="A419" s="3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  <c r="AC419" s="174"/>
      <c r="AD419" s="174"/>
      <c r="AE419" s="174"/>
      <c r="AF419" s="174"/>
    </row>
    <row r="420" spans="1:32" ht="15.75" customHeight="1">
      <c r="A420" s="3"/>
      <c r="S420" s="174"/>
      <c r="T420" s="174"/>
      <c r="U420" s="174"/>
      <c r="V420" s="174"/>
      <c r="W420" s="174"/>
      <c r="X420" s="174"/>
      <c r="Y420" s="174"/>
      <c r="Z420" s="174"/>
      <c r="AA420" s="174"/>
      <c r="AB420" s="174"/>
      <c r="AC420" s="174"/>
      <c r="AD420" s="174"/>
      <c r="AE420" s="174"/>
      <c r="AF420" s="174"/>
    </row>
    <row r="421" spans="1:32" ht="15.75" customHeight="1">
      <c r="A421" s="3"/>
      <c r="S421" s="174"/>
      <c r="T421" s="174"/>
      <c r="U421" s="174"/>
      <c r="V421" s="174"/>
      <c r="W421" s="174"/>
      <c r="X421" s="174"/>
      <c r="Y421" s="174"/>
      <c r="Z421" s="174"/>
      <c r="AA421" s="174"/>
      <c r="AB421" s="174"/>
      <c r="AC421" s="174"/>
      <c r="AD421" s="174"/>
      <c r="AE421" s="174"/>
      <c r="AF421" s="174"/>
    </row>
    <row r="422" spans="1:32" ht="15.75" customHeight="1">
      <c r="A422" s="3"/>
      <c r="S422" s="174"/>
      <c r="T422" s="174"/>
      <c r="U422" s="174"/>
      <c r="V422" s="174"/>
      <c r="W422" s="174"/>
      <c r="X422" s="174"/>
      <c r="Y422" s="174"/>
      <c r="Z422" s="174"/>
      <c r="AA422" s="174"/>
      <c r="AB422" s="174"/>
      <c r="AC422" s="174"/>
      <c r="AD422" s="174"/>
      <c r="AE422" s="174"/>
      <c r="AF422" s="174"/>
    </row>
    <row r="423" spans="1:32" ht="15.75" customHeight="1">
      <c r="A423" s="3"/>
      <c r="S423" s="174"/>
      <c r="T423" s="174"/>
      <c r="U423" s="174"/>
      <c r="V423" s="174"/>
      <c r="W423" s="174"/>
      <c r="X423" s="174"/>
      <c r="Y423" s="174"/>
      <c r="Z423" s="174"/>
      <c r="AA423" s="174"/>
      <c r="AB423" s="174"/>
      <c r="AC423" s="174"/>
      <c r="AD423" s="174"/>
      <c r="AE423" s="174"/>
      <c r="AF423" s="174"/>
    </row>
    <row r="424" spans="1:32" ht="15.75" customHeight="1">
      <c r="A424" s="3"/>
      <c r="S424" s="174"/>
      <c r="T424" s="174"/>
      <c r="U424" s="174"/>
      <c r="V424" s="174"/>
      <c r="W424" s="174"/>
      <c r="X424" s="174"/>
      <c r="Y424" s="174"/>
      <c r="Z424" s="174"/>
      <c r="AA424" s="174"/>
      <c r="AB424" s="174"/>
      <c r="AC424" s="174"/>
      <c r="AD424" s="174"/>
      <c r="AE424" s="174"/>
      <c r="AF424" s="174"/>
    </row>
    <row r="425" spans="1:32" ht="15.75" customHeight="1">
      <c r="A425" s="3"/>
      <c r="S425" s="174"/>
      <c r="T425" s="174"/>
      <c r="U425" s="174"/>
      <c r="V425" s="174"/>
      <c r="W425" s="174"/>
      <c r="X425" s="174"/>
      <c r="Y425" s="174"/>
      <c r="Z425" s="174"/>
      <c r="AA425" s="174"/>
      <c r="AB425" s="174"/>
      <c r="AC425" s="174"/>
      <c r="AD425" s="174"/>
      <c r="AE425" s="174"/>
      <c r="AF425" s="174"/>
    </row>
    <row r="426" spans="1:32" ht="15.75" customHeight="1">
      <c r="A426" s="3"/>
      <c r="S426" s="174"/>
      <c r="T426" s="174"/>
      <c r="U426" s="174"/>
      <c r="V426" s="174"/>
      <c r="W426" s="174"/>
      <c r="X426" s="174"/>
      <c r="Y426" s="174"/>
      <c r="Z426" s="174"/>
      <c r="AA426" s="174"/>
      <c r="AB426" s="174"/>
      <c r="AC426" s="174"/>
      <c r="AD426" s="174"/>
      <c r="AE426" s="174"/>
      <c r="AF426" s="174"/>
    </row>
    <row r="427" spans="1:32" ht="15.75" customHeight="1">
      <c r="A427" s="3"/>
      <c r="S427" s="174"/>
      <c r="T427" s="174"/>
      <c r="U427" s="174"/>
      <c r="V427" s="174"/>
      <c r="W427" s="174"/>
      <c r="X427" s="174"/>
      <c r="Y427" s="174"/>
      <c r="Z427" s="174"/>
      <c r="AA427" s="174"/>
      <c r="AB427" s="174"/>
      <c r="AC427" s="174"/>
      <c r="AD427" s="174"/>
      <c r="AE427" s="174"/>
      <c r="AF427" s="174"/>
    </row>
    <row r="428" spans="1:32" ht="15.75" customHeight="1">
      <c r="A428" s="3"/>
      <c r="S428" s="174"/>
      <c r="T428" s="174"/>
      <c r="U428" s="174"/>
      <c r="V428" s="174"/>
      <c r="W428" s="174"/>
      <c r="X428" s="174"/>
      <c r="Y428" s="174"/>
      <c r="Z428" s="174"/>
      <c r="AA428" s="174"/>
      <c r="AB428" s="174"/>
      <c r="AC428" s="174"/>
      <c r="AD428" s="174"/>
      <c r="AE428" s="174"/>
      <c r="AF428" s="174"/>
    </row>
    <row r="429" spans="1:32" ht="15.75" customHeight="1">
      <c r="A429" s="3"/>
      <c r="S429" s="174"/>
      <c r="T429" s="174"/>
      <c r="U429" s="174"/>
      <c r="V429" s="174"/>
      <c r="W429" s="174"/>
      <c r="X429" s="174"/>
      <c r="Y429" s="174"/>
      <c r="Z429" s="174"/>
      <c r="AA429" s="174"/>
      <c r="AB429" s="174"/>
      <c r="AC429" s="174"/>
      <c r="AD429" s="174"/>
      <c r="AE429" s="174"/>
      <c r="AF429" s="174"/>
    </row>
    <row r="430" spans="1:32" ht="15.75" customHeight="1">
      <c r="A430" s="3"/>
      <c r="S430" s="174"/>
      <c r="T430" s="174"/>
      <c r="U430" s="174"/>
      <c r="V430" s="174"/>
      <c r="W430" s="174"/>
      <c r="X430" s="174"/>
      <c r="Y430" s="174"/>
      <c r="Z430" s="174"/>
      <c r="AA430" s="174"/>
      <c r="AB430" s="174"/>
      <c r="AC430" s="174"/>
      <c r="AD430" s="174"/>
      <c r="AE430" s="174"/>
      <c r="AF430" s="174"/>
    </row>
    <row r="431" spans="1:32" ht="15.75" customHeight="1">
      <c r="A431" s="3"/>
      <c r="S431" s="174"/>
      <c r="T431" s="174"/>
      <c r="U431" s="174"/>
      <c r="V431" s="174"/>
      <c r="W431" s="174"/>
      <c r="X431" s="174"/>
      <c r="Y431" s="174"/>
      <c r="Z431" s="174"/>
      <c r="AA431" s="174"/>
      <c r="AB431" s="174"/>
      <c r="AC431" s="174"/>
      <c r="AD431" s="174"/>
      <c r="AE431" s="174"/>
      <c r="AF431" s="174"/>
    </row>
    <row r="432" spans="1:32" ht="15.75" customHeight="1">
      <c r="A432" s="3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</row>
    <row r="433" spans="1:32" ht="15.75" customHeight="1">
      <c r="A433" s="3"/>
      <c r="S433" s="174"/>
      <c r="T433" s="174"/>
      <c r="U433" s="174"/>
      <c r="V433" s="174"/>
      <c r="W433" s="174"/>
      <c r="X433" s="174"/>
      <c r="Y433" s="174"/>
      <c r="Z433" s="174"/>
      <c r="AA433" s="174"/>
      <c r="AB433" s="174"/>
      <c r="AC433" s="174"/>
      <c r="AD433" s="174"/>
      <c r="AE433" s="174"/>
      <c r="AF433" s="174"/>
    </row>
    <row r="434" spans="1:32" ht="15.75" customHeight="1">
      <c r="A434" s="3"/>
      <c r="S434" s="174"/>
      <c r="T434" s="174"/>
      <c r="U434" s="174"/>
      <c r="V434" s="174"/>
      <c r="W434" s="174"/>
      <c r="X434" s="174"/>
      <c r="Y434" s="174"/>
      <c r="Z434" s="174"/>
      <c r="AA434" s="174"/>
      <c r="AB434" s="174"/>
      <c r="AC434" s="174"/>
      <c r="AD434" s="174"/>
      <c r="AE434" s="174"/>
      <c r="AF434" s="174"/>
    </row>
    <row r="435" spans="1:32" ht="15.75" customHeight="1">
      <c r="A435" s="3"/>
      <c r="S435" s="174"/>
      <c r="T435" s="174"/>
      <c r="U435" s="174"/>
      <c r="V435" s="174"/>
      <c r="W435" s="174"/>
      <c r="X435" s="174"/>
      <c r="Y435" s="174"/>
      <c r="Z435" s="174"/>
      <c r="AA435" s="174"/>
      <c r="AB435" s="174"/>
      <c r="AC435" s="174"/>
      <c r="AD435" s="174"/>
      <c r="AE435" s="174"/>
      <c r="AF435" s="174"/>
    </row>
    <row r="436" spans="1:32" ht="15.75" customHeight="1">
      <c r="A436" s="3"/>
      <c r="S436" s="174"/>
      <c r="T436" s="174"/>
      <c r="U436" s="174"/>
      <c r="V436" s="174"/>
      <c r="W436" s="174"/>
      <c r="X436" s="174"/>
      <c r="Y436" s="174"/>
      <c r="Z436" s="174"/>
      <c r="AA436" s="174"/>
      <c r="AB436" s="174"/>
      <c r="AC436" s="174"/>
      <c r="AD436" s="174"/>
      <c r="AE436" s="174"/>
      <c r="AF436" s="174"/>
    </row>
    <row r="437" spans="1:32" ht="15.75" customHeight="1">
      <c r="A437" s="3"/>
      <c r="S437" s="174"/>
      <c r="T437" s="174"/>
      <c r="U437" s="174"/>
      <c r="V437" s="174"/>
      <c r="W437" s="174"/>
      <c r="X437" s="174"/>
      <c r="Y437" s="174"/>
      <c r="Z437" s="174"/>
      <c r="AA437" s="174"/>
      <c r="AB437" s="174"/>
      <c r="AC437" s="174"/>
      <c r="AD437" s="174"/>
      <c r="AE437" s="174"/>
      <c r="AF437" s="174"/>
    </row>
    <row r="438" spans="1:32" ht="15.75" customHeight="1">
      <c r="A438" s="3"/>
      <c r="S438" s="174"/>
      <c r="T438" s="174"/>
      <c r="U438" s="174"/>
      <c r="V438" s="174"/>
      <c r="W438" s="174"/>
      <c r="X438" s="174"/>
      <c r="Y438" s="174"/>
      <c r="Z438" s="174"/>
      <c r="AA438" s="174"/>
      <c r="AB438" s="174"/>
      <c r="AC438" s="174"/>
      <c r="AD438" s="174"/>
      <c r="AE438" s="174"/>
      <c r="AF438" s="174"/>
    </row>
    <row r="439" spans="1:32" ht="15.75" customHeight="1">
      <c r="A439" s="3"/>
      <c r="S439" s="174"/>
      <c r="T439" s="174"/>
      <c r="U439" s="174"/>
      <c r="V439" s="174"/>
      <c r="W439" s="174"/>
      <c r="X439" s="174"/>
      <c r="Y439" s="174"/>
      <c r="Z439" s="174"/>
      <c r="AA439" s="174"/>
      <c r="AB439" s="174"/>
      <c r="AC439" s="174"/>
      <c r="AD439" s="174"/>
      <c r="AE439" s="174"/>
      <c r="AF439" s="174"/>
    </row>
    <row r="440" spans="1:32" ht="15.75" customHeight="1">
      <c r="A440" s="3"/>
      <c r="S440" s="174"/>
      <c r="T440" s="174"/>
      <c r="U440" s="174"/>
      <c r="V440" s="174"/>
      <c r="W440" s="174"/>
      <c r="X440" s="174"/>
      <c r="Y440" s="174"/>
      <c r="Z440" s="174"/>
      <c r="AA440" s="174"/>
      <c r="AB440" s="174"/>
      <c r="AC440" s="174"/>
      <c r="AD440" s="174"/>
      <c r="AE440" s="174"/>
      <c r="AF440" s="174"/>
    </row>
    <row r="441" spans="1:32" ht="15.75" customHeight="1">
      <c r="A441" s="3"/>
      <c r="S441" s="174"/>
      <c r="T441" s="174"/>
      <c r="U441" s="174"/>
      <c r="V441" s="174"/>
      <c r="W441" s="174"/>
      <c r="X441" s="174"/>
      <c r="Y441" s="174"/>
      <c r="Z441" s="174"/>
      <c r="AA441" s="174"/>
      <c r="AB441" s="174"/>
      <c r="AC441" s="174"/>
      <c r="AD441" s="174"/>
      <c r="AE441" s="174"/>
      <c r="AF441" s="174"/>
    </row>
    <row r="442" spans="1:32" ht="15.75" customHeight="1">
      <c r="A442" s="3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</row>
    <row r="443" spans="1:32" ht="15.75" customHeight="1">
      <c r="A443" s="3"/>
      <c r="S443" s="174"/>
      <c r="T443" s="174"/>
      <c r="U443" s="174"/>
      <c r="V443" s="174"/>
      <c r="W443" s="174"/>
      <c r="X443" s="174"/>
      <c r="Y443" s="174"/>
      <c r="Z443" s="174"/>
      <c r="AA443" s="174"/>
      <c r="AB443" s="174"/>
      <c r="AC443" s="174"/>
      <c r="AD443" s="174"/>
      <c r="AE443" s="174"/>
      <c r="AF443" s="174"/>
    </row>
    <row r="444" spans="1:32" ht="15.75" customHeight="1">
      <c r="A444" s="3"/>
      <c r="S444" s="174"/>
      <c r="T444" s="174"/>
      <c r="U444" s="174"/>
      <c r="V444" s="174"/>
      <c r="W444" s="174"/>
      <c r="X444" s="174"/>
      <c r="Y444" s="174"/>
      <c r="Z444" s="174"/>
      <c r="AA444" s="174"/>
      <c r="AB444" s="174"/>
      <c r="AC444" s="174"/>
      <c r="AD444" s="174"/>
      <c r="AE444" s="174"/>
      <c r="AF444" s="174"/>
    </row>
    <row r="445" spans="1:32" ht="15.75" customHeight="1">
      <c r="A445" s="3"/>
      <c r="S445" s="174"/>
      <c r="T445" s="174"/>
      <c r="U445" s="174"/>
      <c r="V445" s="174"/>
      <c r="W445" s="174"/>
      <c r="X445" s="174"/>
      <c r="Y445" s="174"/>
      <c r="Z445" s="174"/>
      <c r="AA445" s="174"/>
      <c r="AB445" s="174"/>
      <c r="AC445" s="174"/>
      <c r="AD445" s="174"/>
      <c r="AE445" s="174"/>
      <c r="AF445" s="174"/>
    </row>
    <row r="446" spans="1:32" ht="15.75" customHeight="1">
      <c r="A446" s="3"/>
      <c r="S446" s="174"/>
      <c r="T446" s="174"/>
      <c r="U446" s="174"/>
      <c r="V446" s="174"/>
      <c r="W446" s="174"/>
      <c r="X446" s="174"/>
      <c r="Y446" s="174"/>
      <c r="Z446" s="174"/>
      <c r="AA446" s="174"/>
      <c r="AB446" s="174"/>
      <c r="AC446" s="174"/>
      <c r="AD446" s="174"/>
      <c r="AE446" s="174"/>
      <c r="AF446" s="174"/>
    </row>
    <row r="447" spans="1:32" ht="15.75" customHeight="1">
      <c r="A447" s="3"/>
      <c r="S447" s="174"/>
      <c r="T447" s="174"/>
      <c r="U447" s="174"/>
      <c r="V447" s="174"/>
      <c r="W447" s="174"/>
      <c r="X447" s="174"/>
      <c r="Y447" s="174"/>
      <c r="Z447" s="174"/>
      <c r="AA447" s="174"/>
      <c r="AB447" s="174"/>
      <c r="AC447" s="174"/>
      <c r="AD447" s="174"/>
      <c r="AE447" s="174"/>
      <c r="AF447" s="174"/>
    </row>
    <row r="448" spans="1:32" ht="15.75" customHeight="1">
      <c r="A448" s="3"/>
      <c r="S448" s="174"/>
      <c r="T448" s="174"/>
      <c r="U448" s="174"/>
      <c r="V448" s="174"/>
      <c r="W448" s="174"/>
      <c r="X448" s="174"/>
      <c r="Y448" s="174"/>
      <c r="Z448" s="174"/>
      <c r="AA448" s="174"/>
      <c r="AB448" s="174"/>
      <c r="AC448" s="174"/>
      <c r="AD448" s="174"/>
      <c r="AE448" s="174"/>
      <c r="AF448" s="174"/>
    </row>
    <row r="449" spans="1:32" ht="15.75" customHeight="1">
      <c r="A449" s="3"/>
      <c r="S449" s="174"/>
      <c r="T449" s="174"/>
      <c r="U449" s="174"/>
      <c r="V449" s="174"/>
      <c r="W449" s="174"/>
      <c r="X449" s="174"/>
      <c r="Y449" s="174"/>
      <c r="Z449" s="174"/>
      <c r="AA449" s="174"/>
      <c r="AB449" s="174"/>
      <c r="AC449" s="174"/>
      <c r="AD449" s="174"/>
      <c r="AE449" s="174"/>
      <c r="AF449" s="174"/>
    </row>
    <row r="450" spans="1:32" ht="15.75" customHeight="1">
      <c r="A450" s="3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  <c r="AC450" s="174"/>
      <c r="AD450" s="174"/>
      <c r="AE450" s="174"/>
      <c r="AF450" s="174"/>
    </row>
    <row r="451" spans="1:32" ht="15.75" customHeight="1">
      <c r="A451" s="3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4"/>
      <c r="AF451" s="174"/>
    </row>
    <row r="452" spans="1:32" ht="15.75" customHeight="1">
      <c r="A452" s="3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</row>
    <row r="453" spans="1:32" ht="15.75" customHeight="1">
      <c r="A453" s="3"/>
      <c r="S453" s="174"/>
      <c r="T453" s="174"/>
      <c r="U453" s="174"/>
      <c r="V453" s="174"/>
      <c r="W453" s="174"/>
      <c r="X453" s="174"/>
      <c r="Y453" s="174"/>
      <c r="Z453" s="174"/>
      <c r="AA453" s="174"/>
      <c r="AB453" s="174"/>
      <c r="AC453" s="174"/>
      <c r="AD453" s="174"/>
      <c r="AE453" s="174"/>
      <c r="AF453" s="174"/>
    </row>
    <row r="454" spans="1:32" ht="15.75" customHeight="1">
      <c r="A454" s="3"/>
      <c r="S454" s="174"/>
      <c r="T454" s="174"/>
      <c r="U454" s="174"/>
      <c r="V454" s="174"/>
      <c r="W454" s="174"/>
      <c r="X454" s="174"/>
      <c r="Y454" s="174"/>
      <c r="Z454" s="174"/>
      <c r="AA454" s="174"/>
      <c r="AB454" s="174"/>
      <c r="AC454" s="174"/>
      <c r="AD454" s="174"/>
      <c r="AE454" s="174"/>
      <c r="AF454" s="174"/>
    </row>
    <row r="455" spans="1:32" ht="15.75" customHeight="1">
      <c r="A455" s="3"/>
      <c r="S455" s="174"/>
      <c r="T455" s="174"/>
      <c r="U455" s="174"/>
      <c r="V455" s="174"/>
      <c r="W455" s="174"/>
      <c r="X455" s="174"/>
      <c r="Y455" s="174"/>
      <c r="Z455" s="174"/>
      <c r="AA455" s="174"/>
      <c r="AB455" s="174"/>
      <c r="AC455" s="174"/>
      <c r="AD455" s="174"/>
      <c r="AE455" s="174"/>
      <c r="AF455" s="174"/>
    </row>
    <row r="456" spans="1:32" ht="15.75" customHeight="1">
      <c r="A456" s="3"/>
      <c r="S456" s="174"/>
      <c r="T456" s="174"/>
      <c r="U456" s="174"/>
      <c r="V456" s="174"/>
      <c r="W456" s="174"/>
      <c r="X456" s="174"/>
      <c r="Y456" s="174"/>
      <c r="Z456" s="174"/>
      <c r="AA456" s="174"/>
      <c r="AB456" s="174"/>
      <c r="AC456" s="174"/>
      <c r="AD456" s="174"/>
      <c r="AE456" s="174"/>
      <c r="AF456" s="174"/>
    </row>
    <row r="457" spans="1:32" ht="15.75" customHeight="1">
      <c r="A457" s="3"/>
      <c r="S457" s="174"/>
      <c r="T457" s="174"/>
      <c r="U457" s="174"/>
      <c r="V457" s="174"/>
      <c r="W457" s="174"/>
      <c r="X457" s="174"/>
      <c r="Y457" s="174"/>
      <c r="Z457" s="174"/>
      <c r="AA457" s="174"/>
      <c r="AB457" s="174"/>
      <c r="AC457" s="174"/>
      <c r="AD457" s="174"/>
      <c r="AE457" s="174"/>
      <c r="AF457" s="174"/>
    </row>
    <row r="458" spans="1:32" ht="15.75" customHeight="1">
      <c r="A458" s="3"/>
      <c r="S458" s="174"/>
      <c r="T458" s="174"/>
      <c r="U458" s="174"/>
      <c r="V458" s="174"/>
      <c r="W458" s="174"/>
      <c r="X458" s="174"/>
      <c r="Y458" s="174"/>
      <c r="Z458" s="174"/>
      <c r="AA458" s="174"/>
      <c r="AB458" s="174"/>
      <c r="AC458" s="174"/>
      <c r="AD458" s="174"/>
      <c r="AE458" s="174"/>
      <c r="AF458" s="174"/>
    </row>
    <row r="459" spans="1:32" ht="15.75" customHeight="1">
      <c r="A459" s="3"/>
      <c r="S459" s="174"/>
      <c r="T459" s="174"/>
      <c r="U459" s="174"/>
      <c r="V459" s="174"/>
      <c r="W459" s="174"/>
      <c r="X459" s="174"/>
      <c r="Y459" s="174"/>
      <c r="Z459" s="174"/>
      <c r="AA459" s="174"/>
      <c r="AB459" s="174"/>
      <c r="AC459" s="174"/>
      <c r="AD459" s="174"/>
      <c r="AE459" s="174"/>
      <c r="AF459" s="174"/>
    </row>
    <row r="460" spans="1:32" ht="15.75" customHeight="1">
      <c r="A460" s="3"/>
      <c r="S460" s="174"/>
      <c r="T460" s="174"/>
      <c r="U460" s="174"/>
      <c r="V460" s="174"/>
      <c r="W460" s="174"/>
      <c r="X460" s="174"/>
      <c r="Y460" s="174"/>
      <c r="Z460" s="174"/>
      <c r="AA460" s="174"/>
      <c r="AB460" s="174"/>
      <c r="AC460" s="174"/>
      <c r="AD460" s="174"/>
      <c r="AE460" s="174"/>
      <c r="AF460" s="174"/>
    </row>
    <row r="461" spans="1:32" ht="15.75" customHeight="1">
      <c r="A461" s="3"/>
      <c r="S461" s="174"/>
      <c r="T461" s="174"/>
      <c r="U461" s="174"/>
      <c r="V461" s="174"/>
      <c r="W461" s="174"/>
      <c r="X461" s="174"/>
      <c r="Y461" s="174"/>
      <c r="Z461" s="174"/>
      <c r="AA461" s="174"/>
      <c r="AB461" s="174"/>
      <c r="AC461" s="174"/>
      <c r="AD461" s="174"/>
      <c r="AE461" s="174"/>
      <c r="AF461" s="174"/>
    </row>
    <row r="462" spans="1:32" ht="15.75" customHeight="1">
      <c r="A462" s="3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</row>
    <row r="463" spans="1:32" ht="15.75" customHeight="1">
      <c r="A463" s="3"/>
      <c r="S463" s="174"/>
      <c r="T463" s="174"/>
      <c r="U463" s="174"/>
      <c r="V463" s="174"/>
      <c r="W463" s="174"/>
      <c r="X463" s="174"/>
      <c r="Y463" s="174"/>
      <c r="Z463" s="174"/>
      <c r="AA463" s="174"/>
      <c r="AB463" s="174"/>
      <c r="AC463" s="174"/>
      <c r="AD463" s="174"/>
      <c r="AE463" s="174"/>
      <c r="AF463" s="174"/>
    </row>
    <row r="464" spans="1:32" ht="15.75" customHeight="1">
      <c r="A464" s="3"/>
      <c r="S464" s="174"/>
      <c r="T464" s="174"/>
      <c r="U464" s="174"/>
      <c r="V464" s="174"/>
      <c r="W464" s="174"/>
      <c r="X464" s="174"/>
      <c r="Y464" s="174"/>
      <c r="Z464" s="174"/>
      <c r="AA464" s="174"/>
      <c r="AB464" s="174"/>
      <c r="AC464" s="174"/>
      <c r="AD464" s="174"/>
      <c r="AE464" s="174"/>
      <c r="AF464" s="174"/>
    </row>
    <row r="465" spans="1:32" ht="15.75" customHeight="1">
      <c r="A465" s="3"/>
      <c r="S465" s="174"/>
      <c r="T465" s="174"/>
      <c r="U465" s="174"/>
      <c r="V465" s="174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74"/>
    </row>
    <row r="466" spans="1:32" ht="15.75" customHeight="1">
      <c r="A466" s="3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</row>
    <row r="467" spans="1:32" ht="15.75" customHeight="1">
      <c r="A467" s="3"/>
      <c r="S467" s="174"/>
      <c r="T467" s="174"/>
      <c r="U467" s="174"/>
      <c r="V467" s="174"/>
      <c r="W467" s="174"/>
      <c r="X467" s="174"/>
      <c r="Y467" s="174"/>
      <c r="Z467" s="174"/>
      <c r="AA467" s="174"/>
      <c r="AB467" s="174"/>
      <c r="AC467" s="174"/>
      <c r="AD467" s="174"/>
      <c r="AE467" s="174"/>
      <c r="AF467" s="174"/>
    </row>
    <row r="468" spans="1:32" ht="15.75" customHeight="1">
      <c r="A468" s="3"/>
      <c r="S468" s="174"/>
      <c r="T468" s="174"/>
      <c r="U468" s="174"/>
      <c r="V468" s="174"/>
      <c r="W468" s="174"/>
      <c r="X468" s="174"/>
      <c r="Y468" s="174"/>
      <c r="Z468" s="174"/>
      <c r="AA468" s="174"/>
      <c r="AB468" s="174"/>
      <c r="AC468" s="174"/>
      <c r="AD468" s="174"/>
      <c r="AE468" s="174"/>
      <c r="AF468" s="174"/>
    </row>
    <row r="469" spans="1:32" ht="15.75" customHeight="1">
      <c r="A469" s="3"/>
      <c r="S469" s="174"/>
      <c r="T469" s="174"/>
      <c r="U469" s="174"/>
      <c r="V469" s="174"/>
      <c r="W469" s="174"/>
      <c r="X469" s="174"/>
      <c r="Y469" s="174"/>
      <c r="Z469" s="174"/>
      <c r="AA469" s="174"/>
      <c r="AB469" s="174"/>
      <c r="AC469" s="174"/>
      <c r="AD469" s="174"/>
      <c r="AE469" s="174"/>
      <c r="AF469" s="174"/>
    </row>
    <row r="470" spans="1:32" ht="15.75" customHeight="1">
      <c r="A470" s="3"/>
      <c r="S470" s="174"/>
      <c r="T470" s="174"/>
      <c r="U470" s="174"/>
      <c r="V470" s="174"/>
      <c r="W470" s="174"/>
      <c r="X470" s="174"/>
      <c r="Y470" s="174"/>
      <c r="Z470" s="174"/>
      <c r="AA470" s="174"/>
      <c r="AB470" s="174"/>
      <c r="AC470" s="174"/>
      <c r="AD470" s="174"/>
      <c r="AE470" s="174"/>
      <c r="AF470" s="174"/>
    </row>
    <row r="471" spans="1:32" ht="15.75" customHeight="1">
      <c r="A471" s="3"/>
      <c r="S471" s="174"/>
      <c r="T471" s="174"/>
      <c r="U471" s="174"/>
      <c r="V471" s="174"/>
      <c r="W471" s="174"/>
      <c r="X471" s="174"/>
      <c r="Y471" s="174"/>
      <c r="Z471" s="174"/>
      <c r="AA471" s="174"/>
      <c r="AB471" s="174"/>
      <c r="AC471" s="174"/>
      <c r="AD471" s="174"/>
      <c r="AE471" s="174"/>
      <c r="AF471" s="174"/>
    </row>
    <row r="472" spans="1:32" ht="15.75" customHeight="1">
      <c r="A472" s="3"/>
      <c r="S472" s="174"/>
      <c r="T472" s="174"/>
      <c r="U472" s="174"/>
      <c r="V472" s="174"/>
      <c r="W472" s="174"/>
      <c r="X472" s="174"/>
      <c r="Y472" s="174"/>
      <c r="Z472" s="174"/>
      <c r="AA472" s="174"/>
      <c r="AB472" s="174"/>
      <c r="AC472" s="174"/>
      <c r="AD472" s="174"/>
      <c r="AE472" s="174"/>
      <c r="AF472" s="174"/>
    </row>
    <row r="473" spans="1:32" ht="15.75" customHeight="1">
      <c r="A473" s="3"/>
      <c r="S473" s="174"/>
      <c r="T473" s="174"/>
      <c r="U473" s="174"/>
      <c r="V473" s="174"/>
      <c r="W473" s="174"/>
      <c r="X473" s="174"/>
      <c r="Y473" s="174"/>
      <c r="Z473" s="174"/>
      <c r="AA473" s="174"/>
      <c r="AB473" s="174"/>
      <c r="AC473" s="174"/>
      <c r="AD473" s="174"/>
      <c r="AE473" s="174"/>
      <c r="AF473" s="174"/>
    </row>
    <row r="474" spans="1:32" ht="15.75" customHeight="1">
      <c r="A474" s="3"/>
      <c r="S474" s="174"/>
      <c r="T474" s="174"/>
      <c r="U474" s="174"/>
      <c r="V474" s="174"/>
      <c r="W474" s="174"/>
      <c r="X474" s="174"/>
      <c r="Y474" s="174"/>
      <c r="Z474" s="174"/>
      <c r="AA474" s="174"/>
      <c r="AB474" s="174"/>
      <c r="AC474" s="174"/>
      <c r="AD474" s="174"/>
      <c r="AE474" s="174"/>
      <c r="AF474" s="174"/>
    </row>
    <row r="475" spans="1:32" ht="15.75" customHeight="1">
      <c r="A475" s="3"/>
      <c r="S475" s="174"/>
      <c r="T475" s="174"/>
      <c r="U475" s="174"/>
      <c r="V475" s="174"/>
      <c r="W475" s="174"/>
      <c r="X475" s="174"/>
      <c r="Y475" s="174"/>
      <c r="Z475" s="174"/>
      <c r="AA475" s="174"/>
      <c r="AB475" s="174"/>
      <c r="AC475" s="174"/>
      <c r="AD475" s="174"/>
      <c r="AE475" s="174"/>
      <c r="AF475" s="174"/>
    </row>
    <row r="476" spans="1:32" ht="15.75" customHeight="1">
      <c r="A476" s="3"/>
      <c r="S476" s="174"/>
      <c r="T476" s="174"/>
      <c r="U476" s="174"/>
      <c r="V476" s="174"/>
      <c r="W476" s="174"/>
      <c r="X476" s="174"/>
      <c r="Y476" s="174"/>
      <c r="Z476" s="174"/>
      <c r="AA476" s="174"/>
      <c r="AB476" s="174"/>
      <c r="AC476" s="174"/>
      <c r="AD476" s="174"/>
      <c r="AE476" s="174"/>
      <c r="AF476" s="174"/>
    </row>
    <row r="477" spans="1:32" ht="15.75" customHeight="1">
      <c r="A477" s="3"/>
      <c r="S477" s="174"/>
      <c r="T477" s="174"/>
      <c r="U477" s="174"/>
      <c r="V477" s="174"/>
      <c r="W477" s="174"/>
      <c r="X477" s="174"/>
      <c r="Y477" s="174"/>
      <c r="Z477" s="174"/>
      <c r="AA477" s="174"/>
      <c r="AB477" s="174"/>
      <c r="AC477" s="174"/>
      <c r="AD477" s="174"/>
      <c r="AE477" s="174"/>
      <c r="AF477" s="174"/>
    </row>
    <row r="478" spans="1:32" ht="15.75" customHeight="1">
      <c r="A478" s="3"/>
      <c r="S478" s="174"/>
      <c r="T478" s="174"/>
      <c r="U478" s="174"/>
      <c r="V478" s="174"/>
      <c r="W478" s="174"/>
      <c r="X478" s="174"/>
      <c r="Y478" s="174"/>
      <c r="Z478" s="174"/>
      <c r="AA478" s="174"/>
      <c r="AB478" s="174"/>
      <c r="AC478" s="174"/>
      <c r="AD478" s="174"/>
      <c r="AE478" s="174"/>
      <c r="AF478" s="174"/>
    </row>
    <row r="479" spans="1:32" ht="15.75" customHeight="1">
      <c r="A479" s="3"/>
      <c r="S479" s="174"/>
      <c r="T479" s="174"/>
      <c r="U479" s="174"/>
      <c r="V479" s="174"/>
      <c r="W479" s="174"/>
      <c r="X479" s="174"/>
      <c r="Y479" s="174"/>
      <c r="Z479" s="174"/>
      <c r="AA479" s="174"/>
      <c r="AB479" s="174"/>
      <c r="AC479" s="174"/>
      <c r="AD479" s="174"/>
      <c r="AE479" s="174"/>
      <c r="AF479" s="174"/>
    </row>
    <row r="480" spans="1:32" ht="15.75" customHeight="1">
      <c r="A480" s="3"/>
      <c r="S480" s="174"/>
      <c r="T480" s="174"/>
      <c r="U480" s="174"/>
      <c r="V480" s="174"/>
      <c r="W480" s="174"/>
      <c r="X480" s="174"/>
      <c r="Y480" s="174"/>
      <c r="Z480" s="174"/>
      <c r="AA480" s="174"/>
      <c r="AB480" s="174"/>
      <c r="AC480" s="174"/>
      <c r="AD480" s="174"/>
      <c r="AE480" s="174"/>
      <c r="AF480" s="174"/>
    </row>
    <row r="481" spans="1:32" ht="15.75" customHeight="1">
      <c r="A481" s="3"/>
      <c r="S481" s="174"/>
      <c r="T481" s="174"/>
      <c r="U481" s="174"/>
      <c r="V481" s="174"/>
      <c r="W481" s="174"/>
      <c r="X481" s="174"/>
      <c r="Y481" s="174"/>
      <c r="Z481" s="174"/>
      <c r="AA481" s="174"/>
      <c r="AB481" s="174"/>
      <c r="AC481" s="174"/>
      <c r="AD481" s="174"/>
      <c r="AE481" s="174"/>
      <c r="AF481" s="174"/>
    </row>
    <row r="482" spans="1:32" ht="15.75" customHeight="1">
      <c r="A482" s="3"/>
      <c r="S482" s="174"/>
      <c r="T482" s="174"/>
      <c r="U482" s="174"/>
      <c r="V482" s="174"/>
      <c r="W482" s="174"/>
      <c r="X482" s="174"/>
      <c r="Y482" s="174"/>
      <c r="Z482" s="174"/>
      <c r="AA482" s="174"/>
      <c r="AB482" s="174"/>
      <c r="AC482" s="174"/>
      <c r="AD482" s="174"/>
      <c r="AE482" s="174"/>
      <c r="AF482" s="174"/>
    </row>
    <row r="483" spans="1:32" ht="15.75" customHeight="1">
      <c r="A483" s="3"/>
      <c r="S483" s="174"/>
      <c r="T483" s="174"/>
      <c r="U483" s="174"/>
      <c r="V483" s="174"/>
      <c r="W483" s="174"/>
      <c r="X483" s="174"/>
      <c r="Y483" s="174"/>
      <c r="Z483" s="174"/>
      <c r="AA483" s="174"/>
      <c r="AB483" s="174"/>
      <c r="AC483" s="174"/>
      <c r="AD483" s="174"/>
      <c r="AE483" s="174"/>
      <c r="AF483" s="174"/>
    </row>
    <row r="484" spans="1:32" ht="15.75" customHeight="1">
      <c r="A484" s="3"/>
      <c r="S484" s="174"/>
      <c r="T484" s="174"/>
      <c r="U484" s="174"/>
      <c r="V484" s="174"/>
      <c r="W484" s="174"/>
      <c r="X484" s="174"/>
      <c r="Y484" s="174"/>
      <c r="Z484" s="174"/>
      <c r="AA484" s="174"/>
      <c r="AB484" s="174"/>
      <c r="AC484" s="174"/>
      <c r="AD484" s="174"/>
      <c r="AE484" s="174"/>
      <c r="AF484" s="174"/>
    </row>
    <row r="485" spans="1:32" ht="15.75" customHeight="1">
      <c r="A485" s="3"/>
      <c r="S485" s="174"/>
      <c r="T485" s="174"/>
      <c r="U485" s="174"/>
      <c r="V485" s="174"/>
      <c r="W485" s="174"/>
      <c r="X485" s="174"/>
      <c r="Y485" s="174"/>
      <c r="Z485" s="174"/>
      <c r="AA485" s="174"/>
      <c r="AB485" s="174"/>
      <c r="AC485" s="174"/>
      <c r="AD485" s="174"/>
      <c r="AE485" s="174"/>
      <c r="AF485" s="174"/>
    </row>
    <row r="486" spans="1:32" ht="15.75" customHeight="1">
      <c r="A486" s="3"/>
      <c r="S486" s="174"/>
      <c r="T486" s="174"/>
      <c r="U486" s="174"/>
      <c r="V486" s="174"/>
      <c r="W486" s="174"/>
      <c r="X486" s="174"/>
      <c r="Y486" s="174"/>
      <c r="Z486" s="174"/>
      <c r="AA486" s="174"/>
      <c r="AB486" s="174"/>
      <c r="AC486" s="174"/>
      <c r="AD486" s="174"/>
      <c r="AE486" s="174"/>
      <c r="AF486" s="174"/>
    </row>
    <row r="487" spans="1:32" ht="15.75" customHeight="1">
      <c r="A487" s="3"/>
      <c r="S487" s="174"/>
      <c r="T487" s="174"/>
      <c r="U487" s="174"/>
      <c r="V487" s="174"/>
      <c r="W487" s="174"/>
      <c r="X487" s="174"/>
      <c r="Y487" s="174"/>
      <c r="Z487" s="174"/>
      <c r="AA487" s="174"/>
      <c r="AB487" s="174"/>
      <c r="AC487" s="174"/>
      <c r="AD487" s="174"/>
      <c r="AE487" s="174"/>
      <c r="AF487" s="174"/>
    </row>
    <row r="488" spans="1:32" ht="15.75" customHeight="1">
      <c r="A488" s="3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174"/>
      <c r="AF488" s="174"/>
    </row>
    <row r="489" spans="1:32" ht="15.75" customHeight="1">
      <c r="A489" s="3"/>
      <c r="S489" s="174"/>
      <c r="T489" s="174"/>
      <c r="U489" s="174"/>
      <c r="V489" s="174"/>
      <c r="W489" s="174"/>
      <c r="X489" s="174"/>
      <c r="Y489" s="174"/>
      <c r="Z489" s="174"/>
      <c r="AA489" s="174"/>
      <c r="AB489" s="174"/>
      <c r="AC489" s="174"/>
      <c r="AD489" s="174"/>
      <c r="AE489" s="174"/>
      <c r="AF489" s="174"/>
    </row>
    <row r="490" spans="1:32" ht="15.75" customHeight="1">
      <c r="A490" s="3"/>
      <c r="S490" s="174"/>
      <c r="T490" s="174"/>
      <c r="U490" s="174"/>
      <c r="V490" s="174"/>
      <c r="W490" s="174"/>
      <c r="X490" s="174"/>
      <c r="Y490" s="174"/>
      <c r="Z490" s="174"/>
      <c r="AA490" s="174"/>
      <c r="AB490" s="174"/>
      <c r="AC490" s="174"/>
      <c r="AD490" s="174"/>
      <c r="AE490" s="174"/>
      <c r="AF490" s="174"/>
    </row>
    <row r="491" spans="1:32" ht="15.75" customHeight="1">
      <c r="A491" s="3"/>
      <c r="S491" s="174"/>
      <c r="T491" s="174"/>
      <c r="U491" s="174"/>
      <c r="V491" s="174"/>
      <c r="W491" s="174"/>
      <c r="X491" s="174"/>
      <c r="Y491" s="174"/>
      <c r="Z491" s="174"/>
      <c r="AA491" s="174"/>
      <c r="AB491" s="174"/>
      <c r="AC491" s="174"/>
      <c r="AD491" s="174"/>
      <c r="AE491" s="174"/>
      <c r="AF491" s="174"/>
    </row>
    <row r="492" spans="1:32" ht="15.75" customHeight="1">
      <c r="A492" s="3"/>
      <c r="S492" s="174"/>
      <c r="T492" s="174"/>
      <c r="U492" s="174"/>
      <c r="V492" s="174"/>
      <c r="W492" s="174"/>
      <c r="X492" s="174"/>
      <c r="Y492" s="174"/>
      <c r="Z492" s="174"/>
      <c r="AA492" s="174"/>
      <c r="AB492" s="174"/>
      <c r="AC492" s="174"/>
      <c r="AD492" s="174"/>
      <c r="AE492" s="174"/>
      <c r="AF492" s="174"/>
    </row>
    <row r="493" spans="1:32" ht="15.75" customHeight="1">
      <c r="A493" s="3"/>
      <c r="S493" s="174"/>
      <c r="T493" s="174"/>
      <c r="U493" s="174"/>
      <c r="V493" s="174"/>
      <c r="W493" s="174"/>
      <c r="X493" s="174"/>
      <c r="Y493" s="174"/>
      <c r="Z493" s="174"/>
      <c r="AA493" s="174"/>
      <c r="AB493" s="174"/>
      <c r="AC493" s="174"/>
      <c r="AD493" s="174"/>
      <c r="AE493" s="174"/>
      <c r="AF493" s="174"/>
    </row>
    <row r="494" spans="1:32" ht="15.75" customHeight="1">
      <c r="A494" s="3"/>
      <c r="S494" s="174"/>
      <c r="T494" s="174"/>
      <c r="U494" s="174"/>
      <c r="V494" s="174"/>
      <c r="W494" s="174"/>
      <c r="X494" s="174"/>
      <c r="Y494" s="174"/>
      <c r="Z494" s="174"/>
      <c r="AA494" s="174"/>
      <c r="AB494" s="174"/>
      <c r="AC494" s="174"/>
      <c r="AD494" s="174"/>
      <c r="AE494" s="174"/>
      <c r="AF494" s="174"/>
    </row>
    <row r="495" spans="1:32" ht="15.75" customHeight="1">
      <c r="A495" s="3"/>
      <c r="S495" s="174"/>
      <c r="T495" s="174"/>
      <c r="U495" s="174"/>
      <c r="V495" s="174"/>
      <c r="W495" s="174"/>
      <c r="X495" s="174"/>
      <c r="Y495" s="174"/>
      <c r="Z495" s="174"/>
      <c r="AA495" s="174"/>
      <c r="AB495" s="174"/>
      <c r="AC495" s="174"/>
      <c r="AD495" s="174"/>
      <c r="AE495" s="174"/>
      <c r="AF495" s="174"/>
    </row>
    <row r="496" spans="1:32" ht="15.75" customHeight="1">
      <c r="A496" s="3"/>
      <c r="S496" s="174"/>
      <c r="T496" s="174"/>
      <c r="U496" s="174"/>
      <c r="V496" s="174"/>
      <c r="W496" s="174"/>
      <c r="X496" s="174"/>
      <c r="Y496" s="174"/>
      <c r="Z496" s="174"/>
      <c r="AA496" s="174"/>
      <c r="AB496" s="174"/>
      <c r="AC496" s="174"/>
      <c r="AD496" s="174"/>
      <c r="AE496" s="174"/>
      <c r="AF496" s="174"/>
    </row>
    <row r="497" spans="1:32" ht="15.75" customHeight="1">
      <c r="A497" s="3"/>
      <c r="S497" s="174"/>
      <c r="T497" s="174"/>
      <c r="U497" s="174"/>
      <c r="V497" s="174"/>
      <c r="W497" s="174"/>
      <c r="X497" s="174"/>
      <c r="Y497" s="174"/>
      <c r="Z497" s="174"/>
      <c r="AA497" s="174"/>
      <c r="AB497" s="174"/>
      <c r="AC497" s="174"/>
      <c r="AD497" s="174"/>
      <c r="AE497" s="174"/>
      <c r="AF497" s="174"/>
    </row>
    <row r="498" spans="1:32" ht="15.75" customHeight="1">
      <c r="A498" s="3"/>
      <c r="S498" s="174"/>
      <c r="T498" s="174"/>
      <c r="U498" s="174"/>
      <c r="V498" s="174"/>
      <c r="W498" s="174"/>
      <c r="X498" s="174"/>
      <c r="Y498" s="174"/>
      <c r="Z498" s="174"/>
      <c r="AA498" s="174"/>
      <c r="AB498" s="174"/>
      <c r="AC498" s="174"/>
      <c r="AD498" s="174"/>
      <c r="AE498" s="174"/>
      <c r="AF498" s="174"/>
    </row>
    <row r="499" spans="1:32" ht="15.75" customHeight="1">
      <c r="A499" s="3"/>
      <c r="S499" s="174"/>
      <c r="T499" s="174"/>
      <c r="U499" s="174"/>
      <c r="V499" s="174"/>
      <c r="W499" s="174"/>
      <c r="X499" s="174"/>
      <c r="Y499" s="174"/>
      <c r="Z499" s="174"/>
      <c r="AA499" s="174"/>
      <c r="AB499" s="174"/>
      <c r="AC499" s="174"/>
      <c r="AD499" s="174"/>
      <c r="AE499" s="174"/>
      <c r="AF499" s="174"/>
    </row>
    <row r="500" spans="1:32" ht="15.75" customHeight="1">
      <c r="A500" s="3"/>
      <c r="S500" s="174"/>
      <c r="T500" s="174"/>
      <c r="U500" s="174"/>
      <c r="V500" s="174"/>
      <c r="W500" s="174"/>
      <c r="X500" s="174"/>
      <c r="Y500" s="174"/>
      <c r="Z500" s="174"/>
      <c r="AA500" s="174"/>
      <c r="AB500" s="174"/>
      <c r="AC500" s="174"/>
      <c r="AD500" s="174"/>
      <c r="AE500" s="174"/>
      <c r="AF500" s="174"/>
    </row>
    <row r="501" spans="1:32" ht="15.75" customHeight="1">
      <c r="A501" s="3"/>
      <c r="S501" s="174"/>
      <c r="T501" s="174"/>
      <c r="U501" s="174"/>
      <c r="V501" s="174"/>
      <c r="W501" s="174"/>
      <c r="X501" s="174"/>
      <c r="Y501" s="174"/>
      <c r="Z501" s="174"/>
      <c r="AA501" s="174"/>
      <c r="AB501" s="174"/>
      <c r="AC501" s="174"/>
      <c r="AD501" s="174"/>
      <c r="AE501" s="174"/>
      <c r="AF501" s="174"/>
    </row>
    <row r="502" spans="1:32" ht="15.75" customHeight="1">
      <c r="A502" s="3"/>
      <c r="S502" s="174"/>
      <c r="T502" s="174"/>
      <c r="U502" s="174"/>
      <c r="V502" s="174"/>
      <c r="W502" s="174"/>
      <c r="X502" s="174"/>
      <c r="Y502" s="174"/>
      <c r="Z502" s="174"/>
      <c r="AA502" s="174"/>
      <c r="AB502" s="174"/>
      <c r="AC502" s="174"/>
      <c r="AD502" s="174"/>
      <c r="AE502" s="174"/>
      <c r="AF502" s="174"/>
    </row>
    <row r="503" spans="1:32" ht="15.75" customHeight="1">
      <c r="A503" s="3"/>
      <c r="S503" s="174"/>
      <c r="T503" s="174"/>
      <c r="U503" s="174"/>
      <c r="V503" s="174"/>
      <c r="W503" s="174"/>
      <c r="X503" s="174"/>
      <c r="Y503" s="174"/>
      <c r="Z503" s="174"/>
      <c r="AA503" s="174"/>
      <c r="AB503" s="174"/>
      <c r="AC503" s="174"/>
      <c r="AD503" s="174"/>
      <c r="AE503" s="174"/>
      <c r="AF503" s="174"/>
    </row>
    <row r="504" spans="1:32" ht="15.75" customHeight="1">
      <c r="A504" s="3"/>
      <c r="S504" s="174"/>
      <c r="T504" s="174"/>
      <c r="U504" s="174"/>
      <c r="V504" s="174"/>
      <c r="W504" s="174"/>
      <c r="X504" s="174"/>
      <c r="Y504" s="174"/>
      <c r="Z504" s="174"/>
      <c r="AA504" s="174"/>
      <c r="AB504" s="174"/>
      <c r="AC504" s="174"/>
      <c r="AD504" s="174"/>
      <c r="AE504" s="174"/>
      <c r="AF504" s="174"/>
    </row>
    <row r="505" spans="1:32" ht="15.75" customHeight="1">
      <c r="A505" s="3"/>
      <c r="S505" s="174"/>
      <c r="T505" s="174"/>
      <c r="U505" s="174"/>
      <c r="V505" s="174"/>
      <c r="W505" s="174"/>
      <c r="X505" s="174"/>
      <c r="Y505" s="174"/>
      <c r="Z505" s="174"/>
      <c r="AA505" s="174"/>
      <c r="AB505" s="174"/>
      <c r="AC505" s="174"/>
      <c r="AD505" s="174"/>
      <c r="AE505" s="174"/>
      <c r="AF505" s="174"/>
    </row>
    <row r="506" spans="1:32" ht="15.75" customHeight="1">
      <c r="A506" s="3"/>
      <c r="S506" s="174"/>
      <c r="T506" s="174"/>
      <c r="U506" s="174"/>
      <c r="V506" s="174"/>
      <c r="W506" s="174"/>
      <c r="X506" s="174"/>
      <c r="Y506" s="174"/>
      <c r="Z506" s="174"/>
      <c r="AA506" s="174"/>
      <c r="AB506" s="174"/>
      <c r="AC506" s="174"/>
      <c r="AD506" s="174"/>
      <c r="AE506" s="174"/>
      <c r="AF506" s="174"/>
    </row>
    <row r="507" spans="1:32" ht="15.75" customHeight="1">
      <c r="A507" s="3"/>
      <c r="S507" s="174"/>
      <c r="T507" s="174"/>
      <c r="U507" s="174"/>
      <c r="V507" s="174"/>
      <c r="W507" s="174"/>
      <c r="X507" s="174"/>
      <c r="Y507" s="174"/>
      <c r="Z507" s="174"/>
      <c r="AA507" s="174"/>
      <c r="AB507" s="174"/>
      <c r="AC507" s="174"/>
      <c r="AD507" s="174"/>
      <c r="AE507" s="174"/>
      <c r="AF507" s="174"/>
    </row>
    <row r="508" spans="1:32" ht="15.75" customHeight="1">
      <c r="A508" s="3"/>
      <c r="S508" s="174"/>
      <c r="T508" s="174"/>
      <c r="U508" s="174"/>
      <c r="V508" s="174"/>
      <c r="W508" s="174"/>
      <c r="X508" s="174"/>
      <c r="Y508" s="174"/>
      <c r="Z508" s="174"/>
      <c r="AA508" s="174"/>
      <c r="AB508" s="174"/>
      <c r="AC508" s="174"/>
      <c r="AD508" s="174"/>
      <c r="AE508" s="174"/>
      <c r="AF508" s="174"/>
    </row>
    <row r="509" spans="1:32" ht="15.75" customHeight="1">
      <c r="A509" s="3"/>
      <c r="S509" s="174"/>
      <c r="T509" s="174"/>
      <c r="U509" s="174"/>
      <c r="V509" s="174"/>
      <c r="W509" s="174"/>
      <c r="X509" s="174"/>
      <c r="Y509" s="174"/>
      <c r="Z509" s="174"/>
      <c r="AA509" s="174"/>
      <c r="AB509" s="174"/>
      <c r="AC509" s="174"/>
      <c r="AD509" s="174"/>
      <c r="AE509" s="174"/>
      <c r="AF509" s="174"/>
    </row>
    <row r="510" spans="1:32" ht="15.75" customHeight="1">
      <c r="A510" s="3"/>
      <c r="S510" s="174"/>
      <c r="T510" s="174"/>
      <c r="U510" s="174"/>
      <c r="V510" s="174"/>
      <c r="W510" s="174"/>
      <c r="X510" s="174"/>
      <c r="Y510" s="174"/>
      <c r="Z510" s="174"/>
      <c r="AA510" s="174"/>
      <c r="AB510" s="174"/>
      <c r="AC510" s="174"/>
      <c r="AD510" s="174"/>
      <c r="AE510" s="174"/>
      <c r="AF510" s="174"/>
    </row>
    <row r="511" spans="1:32" ht="15.75" customHeight="1">
      <c r="A511" s="3"/>
      <c r="S511" s="174"/>
      <c r="T511" s="174"/>
      <c r="U511" s="174"/>
      <c r="V511" s="174"/>
      <c r="W511" s="174"/>
      <c r="X511" s="174"/>
      <c r="Y511" s="174"/>
      <c r="Z511" s="174"/>
      <c r="AA511" s="174"/>
      <c r="AB511" s="174"/>
      <c r="AC511" s="174"/>
      <c r="AD511" s="174"/>
      <c r="AE511" s="174"/>
      <c r="AF511" s="174"/>
    </row>
    <row r="512" spans="1:32" ht="15.75" customHeight="1">
      <c r="A512" s="3"/>
      <c r="S512" s="174"/>
      <c r="T512" s="174"/>
      <c r="U512" s="174"/>
      <c r="V512" s="174"/>
      <c r="W512" s="174"/>
      <c r="X512" s="174"/>
      <c r="Y512" s="174"/>
      <c r="Z512" s="174"/>
      <c r="AA512" s="174"/>
      <c r="AB512" s="174"/>
      <c r="AC512" s="174"/>
      <c r="AD512" s="174"/>
      <c r="AE512" s="174"/>
      <c r="AF512" s="174"/>
    </row>
    <row r="513" spans="1:32" ht="15.75" customHeight="1">
      <c r="A513" s="3"/>
      <c r="S513" s="174"/>
      <c r="T513" s="174"/>
      <c r="U513" s="174"/>
      <c r="V513" s="174"/>
      <c r="W513" s="174"/>
      <c r="X513" s="174"/>
      <c r="Y513" s="174"/>
      <c r="Z513" s="174"/>
      <c r="AA513" s="174"/>
      <c r="AB513" s="174"/>
      <c r="AC513" s="174"/>
      <c r="AD513" s="174"/>
      <c r="AE513" s="174"/>
      <c r="AF513" s="174"/>
    </row>
    <row r="514" spans="1:32" ht="15.75" customHeight="1">
      <c r="A514" s="3"/>
      <c r="S514" s="174"/>
      <c r="T514" s="174"/>
      <c r="U514" s="174"/>
      <c r="V514" s="174"/>
      <c r="W514" s="174"/>
      <c r="X514" s="174"/>
      <c r="Y514" s="174"/>
      <c r="Z514" s="174"/>
      <c r="AA514" s="174"/>
      <c r="AB514" s="174"/>
      <c r="AC514" s="174"/>
      <c r="AD514" s="174"/>
      <c r="AE514" s="174"/>
      <c r="AF514" s="174"/>
    </row>
    <row r="515" spans="1:32" ht="15.75" customHeight="1">
      <c r="A515" s="3"/>
      <c r="S515" s="174"/>
      <c r="T515" s="174"/>
      <c r="U515" s="174"/>
      <c r="V515" s="174"/>
      <c r="W515" s="174"/>
      <c r="X515" s="174"/>
      <c r="Y515" s="174"/>
      <c r="Z515" s="174"/>
      <c r="AA515" s="174"/>
      <c r="AB515" s="174"/>
      <c r="AC515" s="174"/>
      <c r="AD515" s="174"/>
      <c r="AE515" s="174"/>
      <c r="AF515" s="174"/>
    </row>
    <row r="516" spans="1:32" ht="15.75" customHeight="1">
      <c r="A516" s="3"/>
      <c r="S516" s="174"/>
      <c r="T516" s="174"/>
      <c r="U516" s="174"/>
      <c r="V516" s="174"/>
      <c r="W516" s="174"/>
      <c r="X516" s="174"/>
      <c r="Y516" s="174"/>
      <c r="Z516" s="174"/>
      <c r="AA516" s="174"/>
      <c r="AB516" s="174"/>
      <c r="AC516" s="174"/>
      <c r="AD516" s="174"/>
      <c r="AE516" s="174"/>
      <c r="AF516" s="174"/>
    </row>
    <row r="517" spans="1:32" ht="15.75" customHeight="1">
      <c r="A517" s="3"/>
      <c r="S517" s="174"/>
      <c r="T517" s="174"/>
      <c r="U517" s="174"/>
      <c r="V517" s="174"/>
      <c r="W517" s="174"/>
      <c r="X517" s="174"/>
      <c r="Y517" s="174"/>
      <c r="Z517" s="174"/>
      <c r="AA517" s="174"/>
      <c r="AB517" s="174"/>
      <c r="AC517" s="174"/>
      <c r="AD517" s="174"/>
      <c r="AE517" s="174"/>
      <c r="AF517" s="174"/>
    </row>
    <row r="518" spans="1:32" ht="15.75" customHeight="1">
      <c r="A518" s="3"/>
      <c r="S518" s="174"/>
      <c r="T518" s="174"/>
      <c r="U518" s="174"/>
      <c r="V518" s="174"/>
      <c r="W518" s="174"/>
      <c r="X518" s="174"/>
      <c r="Y518" s="174"/>
      <c r="Z518" s="174"/>
      <c r="AA518" s="174"/>
      <c r="AB518" s="174"/>
      <c r="AC518" s="174"/>
      <c r="AD518" s="174"/>
      <c r="AE518" s="174"/>
      <c r="AF518" s="174"/>
    </row>
    <row r="519" spans="1:32" ht="15.75" customHeight="1">
      <c r="A519" s="3"/>
      <c r="S519" s="174"/>
      <c r="T519" s="174"/>
      <c r="U519" s="174"/>
      <c r="V519" s="174"/>
      <c r="W519" s="174"/>
      <c r="X519" s="174"/>
      <c r="Y519" s="174"/>
      <c r="Z519" s="174"/>
      <c r="AA519" s="174"/>
      <c r="AB519" s="174"/>
      <c r="AC519" s="174"/>
      <c r="AD519" s="174"/>
      <c r="AE519" s="174"/>
      <c r="AF519" s="174"/>
    </row>
    <row r="520" spans="1:32" ht="15.75" customHeight="1">
      <c r="A520" s="3"/>
      <c r="S520" s="174"/>
      <c r="T520" s="174"/>
      <c r="U520" s="174"/>
      <c r="V520" s="174"/>
      <c r="W520" s="174"/>
      <c r="X520" s="174"/>
      <c r="Y520" s="174"/>
      <c r="Z520" s="174"/>
      <c r="AA520" s="174"/>
      <c r="AB520" s="174"/>
      <c r="AC520" s="174"/>
      <c r="AD520" s="174"/>
      <c r="AE520" s="174"/>
      <c r="AF520" s="174"/>
    </row>
    <row r="521" spans="1:32" ht="15.75" customHeight="1">
      <c r="A521" s="3"/>
      <c r="S521" s="174"/>
      <c r="T521" s="174"/>
      <c r="U521" s="174"/>
      <c r="V521" s="174"/>
      <c r="W521" s="174"/>
      <c r="X521" s="174"/>
      <c r="Y521" s="174"/>
      <c r="Z521" s="174"/>
      <c r="AA521" s="174"/>
      <c r="AB521" s="174"/>
      <c r="AC521" s="174"/>
      <c r="AD521" s="174"/>
      <c r="AE521" s="174"/>
      <c r="AF521" s="174"/>
    </row>
    <row r="522" spans="1:32" ht="15.75" customHeight="1">
      <c r="A522" s="3"/>
      <c r="S522" s="174"/>
      <c r="T522" s="174"/>
      <c r="U522" s="174"/>
      <c r="V522" s="174"/>
      <c r="W522" s="174"/>
      <c r="X522" s="174"/>
      <c r="Y522" s="174"/>
      <c r="Z522" s="174"/>
      <c r="AA522" s="174"/>
      <c r="AB522" s="174"/>
      <c r="AC522" s="174"/>
      <c r="AD522" s="174"/>
      <c r="AE522" s="174"/>
      <c r="AF522" s="174"/>
    </row>
    <row r="523" spans="1:32" ht="15.75" customHeight="1">
      <c r="A523" s="3"/>
      <c r="S523" s="174"/>
      <c r="T523" s="174"/>
      <c r="U523" s="174"/>
      <c r="V523" s="174"/>
      <c r="W523" s="174"/>
      <c r="X523" s="174"/>
      <c r="Y523" s="174"/>
      <c r="Z523" s="174"/>
      <c r="AA523" s="174"/>
      <c r="AB523" s="174"/>
      <c r="AC523" s="174"/>
      <c r="AD523" s="174"/>
      <c r="AE523" s="174"/>
      <c r="AF523" s="174"/>
    </row>
    <row r="524" spans="1:32" ht="15.75" customHeight="1">
      <c r="A524" s="3"/>
      <c r="S524" s="174"/>
      <c r="T524" s="174"/>
      <c r="U524" s="174"/>
      <c r="V524" s="174"/>
      <c r="W524" s="174"/>
      <c r="X524" s="174"/>
      <c r="Y524" s="174"/>
      <c r="Z524" s="174"/>
      <c r="AA524" s="174"/>
      <c r="AB524" s="174"/>
      <c r="AC524" s="174"/>
      <c r="AD524" s="174"/>
      <c r="AE524" s="174"/>
      <c r="AF524" s="174"/>
    </row>
    <row r="525" spans="1:32" ht="15.75" customHeight="1">
      <c r="A525" s="3"/>
      <c r="S525" s="174"/>
      <c r="T525" s="174"/>
      <c r="U525" s="174"/>
      <c r="V525" s="174"/>
      <c r="W525" s="174"/>
      <c r="X525" s="174"/>
      <c r="Y525" s="174"/>
      <c r="Z525" s="174"/>
      <c r="AA525" s="174"/>
      <c r="AB525" s="174"/>
      <c r="AC525" s="174"/>
      <c r="AD525" s="174"/>
      <c r="AE525" s="174"/>
      <c r="AF525" s="174"/>
    </row>
    <row r="526" spans="1:32" ht="15.75" customHeight="1">
      <c r="A526" s="3"/>
      <c r="S526" s="174"/>
      <c r="T526" s="174"/>
      <c r="U526" s="174"/>
      <c r="V526" s="174"/>
      <c r="W526" s="174"/>
      <c r="X526" s="174"/>
      <c r="Y526" s="174"/>
      <c r="Z526" s="174"/>
      <c r="AA526" s="174"/>
      <c r="AB526" s="174"/>
      <c r="AC526" s="174"/>
      <c r="AD526" s="174"/>
      <c r="AE526" s="174"/>
      <c r="AF526" s="174"/>
    </row>
    <row r="527" spans="1:32" ht="15.75" customHeight="1">
      <c r="A527" s="3"/>
      <c r="S527" s="174"/>
      <c r="T527" s="174"/>
      <c r="U527" s="174"/>
      <c r="V527" s="174"/>
      <c r="W527" s="174"/>
      <c r="X527" s="174"/>
      <c r="Y527" s="174"/>
      <c r="Z527" s="174"/>
      <c r="AA527" s="174"/>
      <c r="AB527" s="174"/>
      <c r="AC527" s="174"/>
      <c r="AD527" s="174"/>
      <c r="AE527" s="174"/>
      <c r="AF527" s="174"/>
    </row>
    <row r="528" spans="1:32" ht="15.75" customHeight="1">
      <c r="A528" s="3"/>
      <c r="S528" s="174"/>
      <c r="T528" s="174"/>
      <c r="U528" s="174"/>
      <c r="V528" s="174"/>
      <c r="W528" s="174"/>
      <c r="X528" s="174"/>
      <c r="Y528" s="174"/>
      <c r="Z528" s="174"/>
      <c r="AA528" s="174"/>
      <c r="AB528" s="174"/>
      <c r="AC528" s="174"/>
      <c r="AD528" s="174"/>
      <c r="AE528" s="174"/>
      <c r="AF528" s="174"/>
    </row>
    <row r="529" spans="1:32" ht="15.75" customHeight="1">
      <c r="A529" s="3"/>
      <c r="S529" s="174"/>
      <c r="T529" s="174"/>
      <c r="U529" s="174"/>
      <c r="V529" s="174"/>
      <c r="W529" s="174"/>
      <c r="X529" s="174"/>
      <c r="Y529" s="174"/>
      <c r="Z529" s="174"/>
      <c r="AA529" s="174"/>
      <c r="AB529" s="174"/>
      <c r="AC529" s="174"/>
      <c r="AD529" s="174"/>
      <c r="AE529" s="174"/>
      <c r="AF529" s="174"/>
    </row>
    <row r="530" spans="1:32" ht="15.75" customHeight="1">
      <c r="A530" s="3"/>
      <c r="S530" s="174"/>
      <c r="T530" s="174"/>
      <c r="U530" s="174"/>
      <c r="V530" s="174"/>
      <c r="W530" s="174"/>
      <c r="X530" s="174"/>
      <c r="Y530" s="174"/>
      <c r="Z530" s="174"/>
      <c r="AA530" s="174"/>
      <c r="AB530" s="174"/>
      <c r="AC530" s="174"/>
      <c r="AD530" s="174"/>
      <c r="AE530" s="174"/>
      <c r="AF530" s="174"/>
    </row>
    <row r="531" spans="1:32" ht="15.75" customHeight="1">
      <c r="A531" s="3"/>
      <c r="S531" s="174"/>
      <c r="T531" s="174"/>
      <c r="U531" s="174"/>
      <c r="V531" s="174"/>
      <c r="W531" s="174"/>
      <c r="X531" s="174"/>
      <c r="Y531" s="174"/>
      <c r="Z531" s="174"/>
      <c r="AA531" s="174"/>
      <c r="AB531" s="174"/>
      <c r="AC531" s="174"/>
      <c r="AD531" s="174"/>
      <c r="AE531" s="174"/>
      <c r="AF531" s="174"/>
    </row>
    <row r="532" spans="1:32" ht="15.75" customHeight="1">
      <c r="A532" s="3"/>
      <c r="S532" s="174"/>
      <c r="T532" s="174"/>
      <c r="U532" s="174"/>
      <c r="V532" s="174"/>
      <c r="W532" s="174"/>
      <c r="X532" s="174"/>
      <c r="Y532" s="174"/>
      <c r="Z532" s="174"/>
      <c r="AA532" s="174"/>
      <c r="AB532" s="174"/>
      <c r="AC532" s="174"/>
      <c r="AD532" s="174"/>
      <c r="AE532" s="174"/>
      <c r="AF532" s="174"/>
    </row>
    <row r="533" spans="1:32" ht="15.75" customHeight="1">
      <c r="A533" s="3"/>
      <c r="S533" s="174"/>
      <c r="T533" s="174"/>
      <c r="U533" s="174"/>
      <c r="V533" s="174"/>
      <c r="W533" s="174"/>
      <c r="X533" s="174"/>
      <c r="Y533" s="174"/>
      <c r="Z533" s="174"/>
      <c r="AA533" s="174"/>
      <c r="AB533" s="174"/>
      <c r="AC533" s="174"/>
      <c r="AD533" s="174"/>
      <c r="AE533" s="174"/>
      <c r="AF533" s="174"/>
    </row>
    <row r="534" spans="1:32" ht="15.75" customHeight="1">
      <c r="A534" s="3"/>
      <c r="S534" s="174"/>
      <c r="T534" s="174"/>
      <c r="U534" s="174"/>
      <c r="V534" s="174"/>
      <c r="W534" s="174"/>
      <c r="X534" s="174"/>
      <c r="Y534" s="174"/>
      <c r="Z534" s="174"/>
      <c r="AA534" s="174"/>
      <c r="AB534" s="174"/>
      <c r="AC534" s="174"/>
      <c r="AD534" s="174"/>
      <c r="AE534" s="174"/>
      <c r="AF534" s="174"/>
    </row>
    <row r="535" spans="1:32" ht="15.75" customHeight="1">
      <c r="A535" s="3"/>
      <c r="S535" s="174"/>
      <c r="T535" s="174"/>
      <c r="U535" s="174"/>
      <c r="V535" s="174"/>
      <c r="W535" s="174"/>
      <c r="X535" s="174"/>
      <c r="Y535" s="174"/>
      <c r="Z535" s="174"/>
      <c r="AA535" s="174"/>
      <c r="AB535" s="174"/>
      <c r="AC535" s="174"/>
      <c r="AD535" s="174"/>
      <c r="AE535" s="174"/>
      <c r="AF535" s="174"/>
    </row>
    <row r="536" spans="1:32" ht="15.75" customHeight="1">
      <c r="A536" s="3"/>
      <c r="S536" s="174"/>
      <c r="T536" s="174"/>
      <c r="U536" s="174"/>
      <c r="V536" s="174"/>
      <c r="W536" s="174"/>
      <c r="X536" s="174"/>
      <c r="Y536" s="174"/>
      <c r="Z536" s="174"/>
      <c r="AA536" s="174"/>
      <c r="AB536" s="174"/>
      <c r="AC536" s="174"/>
      <c r="AD536" s="174"/>
      <c r="AE536" s="174"/>
      <c r="AF536" s="174"/>
    </row>
    <row r="537" spans="1:32" ht="15.75" customHeight="1">
      <c r="A537" s="3"/>
      <c r="S537" s="174"/>
      <c r="T537" s="174"/>
      <c r="U537" s="174"/>
      <c r="V537" s="174"/>
      <c r="W537" s="174"/>
      <c r="X537" s="174"/>
      <c r="Y537" s="174"/>
      <c r="Z537" s="174"/>
      <c r="AA537" s="174"/>
      <c r="AB537" s="174"/>
      <c r="AC537" s="174"/>
      <c r="AD537" s="174"/>
      <c r="AE537" s="174"/>
      <c r="AF537" s="174"/>
    </row>
    <row r="538" spans="1:32" ht="15.75" customHeight="1">
      <c r="A538" s="3"/>
      <c r="S538" s="174"/>
      <c r="T538" s="174"/>
      <c r="U538" s="174"/>
      <c r="V538" s="174"/>
      <c r="W538" s="174"/>
      <c r="X538" s="174"/>
      <c r="Y538" s="174"/>
      <c r="Z538" s="174"/>
      <c r="AA538" s="174"/>
      <c r="AB538" s="174"/>
      <c r="AC538" s="174"/>
      <c r="AD538" s="174"/>
      <c r="AE538" s="174"/>
      <c r="AF538" s="174"/>
    </row>
    <row r="539" spans="1:32" ht="15.75" customHeight="1">
      <c r="A539" s="3"/>
      <c r="S539" s="174"/>
      <c r="T539" s="174"/>
      <c r="U539" s="174"/>
      <c r="V539" s="174"/>
      <c r="W539" s="174"/>
      <c r="X539" s="174"/>
      <c r="Y539" s="174"/>
      <c r="Z539" s="174"/>
      <c r="AA539" s="174"/>
      <c r="AB539" s="174"/>
      <c r="AC539" s="174"/>
      <c r="AD539" s="174"/>
      <c r="AE539" s="174"/>
      <c r="AF539" s="174"/>
    </row>
    <row r="540" spans="1:32" ht="15.75" customHeight="1">
      <c r="A540" s="3"/>
      <c r="S540" s="174"/>
      <c r="T540" s="174"/>
      <c r="U540" s="174"/>
      <c r="V540" s="174"/>
      <c r="W540" s="174"/>
      <c r="X540" s="174"/>
      <c r="Y540" s="174"/>
      <c r="Z540" s="174"/>
      <c r="AA540" s="174"/>
      <c r="AB540" s="174"/>
      <c r="AC540" s="174"/>
      <c r="AD540" s="174"/>
      <c r="AE540" s="174"/>
      <c r="AF540" s="174"/>
    </row>
    <row r="541" spans="1:32" ht="15.75" customHeight="1">
      <c r="A541" s="3"/>
      <c r="S541" s="174"/>
      <c r="T541" s="174"/>
      <c r="U541" s="174"/>
      <c r="V541" s="174"/>
      <c r="W541" s="174"/>
      <c r="X541" s="174"/>
      <c r="Y541" s="174"/>
      <c r="Z541" s="174"/>
      <c r="AA541" s="174"/>
      <c r="AB541" s="174"/>
      <c r="AC541" s="174"/>
      <c r="AD541" s="174"/>
      <c r="AE541" s="174"/>
      <c r="AF541" s="174"/>
    </row>
    <row r="542" spans="1:32" ht="15.75" customHeight="1">
      <c r="A542" s="3"/>
      <c r="S542" s="174"/>
      <c r="T542" s="174"/>
      <c r="U542" s="174"/>
      <c r="V542" s="174"/>
      <c r="W542" s="174"/>
      <c r="X542" s="174"/>
      <c r="Y542" s="174"/>
      <c r="Z542" s="174"/>
      <c r="AA542" s="174"/>
      <c r="AB542" s="174"/>
      <c r="AC542" s="174"/>
      <c r="AD542" s="174"/>
      <c r="AE542" s="174"/>
      <c r="AF542" s="174"/>
    </row>
    <row r="543" spans="1:32" ht="15.75" customHeight="1">
      <c r="A543" s="3"/>
      <c r="S543" s="174"/>
      <c r="T543" s="174"/>
      <c r="U543" s="174"/>
      <c r="V543" s="174"/>
      <c r="W543" s="174"/>
      <c r="X543" s="174"/>
      <c r="Y543" s="174"/>
      <c r="Z543" s="174"/>
      <c r="AA543" s="174"/>
      <c r="AB543" s="174"/>
      <c r="AC543" s="174"/>
      <c r="AD543" s="174"/>
      <c r="AE543" s="174"/>
      <c r="AF543" s="174"/>
    </row>
    <row r="544" spans="1:32" ht="15.75" customHeight="1">
      <c r="A544" s="3"/>
      <c r="S544" s="174"/>
      <c r="T544" s="174"/>
      <c r="U544" s="174"/>
      <c r="V544" s="174"/>
      <c r="W544" s="174"/>
      <c r="X544" s="174"/>
      <c r="Y544" s="174"/>
      <c r="Z544" s="174"/>
      <c r="AA544" s="174"/>
      <c r="AB544" s="174"/>
      <c r="AC544" s="174"/>
      <c r="AD544" s="174"/>
      <c r="AE544" s="174"/>
      <c r="AF544" s="174"/>
    </row>
    <row r="545" spans="1:32" ht="15.75" customHeight="1">
      <c r="A545" s="3"/>
      <c r="S545" s="174"/>
      <c r="T545" s="174"/>
      <c r="U545" s="174"/>
      <c r="V545" s="174"/>
      <c r="W545" s="174"/>
      <c r="X545" s="174"/>
      <c r="Y545" s="174"/>
      <c r="Z545" s="174"/>
      <c r="AA545" s="174"/>
      <c r="AB545" s="174"/>
      <c r="AC545" s="174"/>
      <c r="AD545" s="174"/>
      <c r="AE545" s="174"/>
      <c r="AF545" s="174"/>
    </row>
    <row r="546" spans="1:32" ht="15.75" customHeight="1">
      <c r="A546" s="3"/>
      <c r="S546" s="174"/>
      <c r="T546" s="174"/>
      <c r="U546" s="174"/>
      <c r="V546" s="174"/>
      <c r="W546" s="174"/>
      <c r="X546" s="174"/>
      <c r="Y546" s="174"/>
      <c r="Z546" s="174"/>
      <c r="AA546" s="174"/>
      <c r="AB546" s="174"/>
      <c r="AC546" s="174"/>
      <c r="AD546" s="174"/>
      <c r="AE546" s="174"/>
      <c r="AF546" s="174"/>
    </row>
    <row r="547" spans="1:32" ht="15.75" customHeight="1">
      <c r="A547" s="3"/>
      <c r="S547" s="174"/>
      <c r="T547" s="174"/>
      <c r="U547" s="174"/>
      <c r="V547" s="174"/>
      <c r="W547" s="174"/>
      <c r="X547" s="174"/>
      <c r="Y547" s="174"/>
      <c r="Z547" s="174"/>
      <c r="AA547" s="174"/>
      <c r="AB547" s="174"/>
      <c r="AC547" s="174"/>
      <c r="AD547" s="174"/>
      <c r="AE547" s="174"/>
      <c r="AF547" s="174"/>
    </row>
    <row r="548" spans="1:32" ht="15.75" customHeight="1">
      <c r="A548" s="3"/>
      <c r="S548" s="174"/>
      <c r="T548" s="174"/>
      <c r="U548" s="174"/>
      <c r="V548" s="174"/>
      <c r="W548" s="174"/>
      <c r="X548" s="174"/>
      <c r="Y548" s="174"/>
      <c r="Z548" s="174"/>
      <c r="AA548" s="174"/>
      <c r="AB548" s="174"/>
      <c r="AC548" s="174"/>
      <c r="AD548" s="174"/>
      <c r="AE548" s="174"/>
      <c r="AF548" s="174"/>
    </row>
    <row r="549" spans="1:32" ht="15.75" customHeight="1">
      <c r="A549" s="3"/>
      <c r="S549" s="174"/>
      <c r="T549" s="174"/>
      <c r="U549" s="174"/>
      <c r="V549" s="174"/>
      <c r="W549" s="174"/>
      <c r="X549" s="174"/>
      <c r="Y549" s="174"/>
      <c r="Z549" s="174"/>
      <c r="AA549" s="174"/>
      <c r="AB549" s="174"/>
      <c r="AC549" s="174"/>
      <c r="AD549" s="174"/>
      <c r="AE549" s="174"/>
      <c r="AF549" s="174"/>
    </row>
    <row r="550" spans="1:32" ht="15.75" customHeight="1">
      <c r="A550" s="3"/>
      <c r="S550" s="174"/>
      <c r="T550" s="174"/>
      <c r="U550" s="174"/>
      <c r="V550" s="174"/>
      <c r="W550" s="174"/>
      <c r="X550" s="174"/>
      <c r="Y550" s="174"/>
      <c r="Z550" s="174"/>
      <c r="AA550" s="174"/>
      <c r="AB550" s="174"/>
      <c r="AC550" s="174"/>
      <c r="AD550" s="174"/>
      <c r="AE550" s="174"/>
      <c r="AF550" s="174"/>
    </row>
    <row r="551" spans="1:32" ht="15.75" customHeight="1">
      <c r="A551" s="3"/>
      <c r="S551" s="174"/>
      <c r="T551" s="174"/>
      <c r="U551" s="174"/>
      <c r="V551" s="174"/>
      <c r="W551" s="174"/>
      <c r="X551" s="174"/>
      <c r="Y551" s="174"/>
      <c r="Z551" s="174"/>
      <c r="AA551" s="174"/>
      <c r="AB551" s="174"/>
      <c r="AC551" s="174"/>
      <c r="AD551" s="174"/>
      <c r="AE551" s="174"/>
      <c r="AF551" s="174"/>
    </row>
    <row r="552" spans="1:32" ht="15.75" customHeight="1">
      <c r="A552" s="3"/>
      <c r="S552" s="174"/>
      <c r="T552" s="174"/>
      <c r="U552" s="174"/>
      <c r="V552" s="174"/>
      <c r="W552" s="174"/>
      <c r="X552" s="174"/>
      <c r="Y552" s="174"/>
      <c r="Z552" s="174"/>
      <c r="AA552" s="174"/>
      <c r="AB552" s="174"/>
      <c r="AC552" s="174"/>
      <c r="AD552" s="174"/>
      <c r="AE552" s="174"/>
      <c r="AF552" s="174"/>
    </row>
    <row r="553" spans="1:32" ht="15.75" customHeight="1">
      <c r="A553" s="3"/>
      <c r="S553" s="174"/>
      <c r="T553" s="174"/>
      <c r="U553" s="174"/>
      <c r="V553" s="174"/>
      <c r="W553" s="174"/>
      <c r="X553" s="174"/>
      <c r="Y553" s="174"/>
      <c r="Z553" s="174"/>
      <c r="AA553" s="174"/>
      <c r="AB553" s="174"/>
      <c r="AC553" s="174"/>
      <c r="AD553" s="174"/>
      <c r="AE553" s="174"/>
      <c r="AF553" s="174"/>
    </row>
    <row r="554" spans="1:32" ht="15.75" customHeight="1">
      <c r="A554" s="3"/>
      <c r="S554" s="174"/>
      <c r="T554" s="174"/>
      <c r="U554" s="174"/>
      <c r="V554" s="174"/>
      <c r="W554" s="174"/>
      <c r="X554" s="174"/>
      <c r="Y554" s="174"/>
      <c r="Z554" s="174"/>
      <c r="AA554" s="174"/>
      <c r="AB554" s="174"/>
      <c r="AC554" s="174"/>
      <c r="AD554" s="174"/>
      <c r="AE554" s="174"/>
      <c r="AF554" s="174"/>
    </row>
    <row r="555" spans="1:32" ht="15.75" customHeight="1">
      <c r="A555" s="3"/>
      <c r="S555" s="174"/>
      <c r="T555" s="174"/>
      <c r="U555" s="174"/>
      <c r="V555" s="174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4"/>
    </row>
    <row r="556" spans="1:32" ht="15.75" customHeight="1">
      <c r="A556" s="3"/>
      <c r="S556" s="174"/>
      <c r="T556" s="174"/>
      <c r="U556" s="174"/>
      <c r="V556" s="174"/>
      <c r="W556" s="174"/>
      <c r="X556" s="174"/>
      <c r="Y556" s="174"/>
      <c r="Z556" s="174"/>
      <c r="AA556" s="174"/>
      <c r="AB556" s="174"/>
      <c r="AC556" s="174"/>
      <c r="AD556" s="174"/>
      <c r="AE556" s="174"/>
      <c r="AF556" s="174"/>
    </row>
    <row r="557" spans="1:32" ht="15.75" customHeight="1">
      <c r="A557" s="3"/>
      <c r="S557" s="174"/>
      <c r="T557" s="174"/>
      <c r="U557" s="174"/>
      <c r="V557" s="174"/>
      <c r="W557" s="174"/>
      <c r="X557" s="174"/>
      <c r="Y557" s="174"/>
      <c r="Z557" s="174"/>
      <c r="AA557" s="174"/>
      <c r="AB557" s="174"/>
      <c r="AC557" s="174"/>
      <c r="AD557" s="174"/>
      <c r="AE557" s="174"/>
      <c r="AF557" s="174"/>
    </row>
    <row r="558" spans="1:32" ht="15.75" customHeight="1">
      <c r="A558" s="3"/>
      <c r="S558" s="174"/>
      <c r="T558" s="174"/>
      <c r="U558" s="174"/>
      <c r="V558" s="174"/>
      <c r="W558" s="174"/>
      <c r="X558" s="174"/>
      <c r="Y558" s="174"/>
      <c r="Z558" s="174"/>
      <c r="AA558" s="174"/>
      <c r="AB558" s="174"/>
      <c r="AC558" s="174"/>
      <c r="AD558" s="174"/>
      <c r="AE558" s="174"/>
      <c r="AF558" s="174"/>
    </row>
    <row r="559" spans="1:32" ht="15.75" customHeight="1">
      <c r="A559" s="3"/>
      <c r="S559" s="174"/>
      <c r="T559" s="174"/>
      <c r="U559" s="174"/>
      <c r="V559" s="174"/>
      <c r="W559" s="174"/>
      <c r="X559" s="174"/>
      <c r="Y559" s="174"/>
      <c r="Z559" s="174"/>
      <c r="AA559" s="174"/>
      <c r="AB559" s="174"/>
      <c r="AC559" s="174"/>
      <c r="AD559" s="174"/>
      <c r="AE559" s="174"/>
      <c r="AF559" s="174"/>
    </row>
    <row r="560" spans="1:32" ht="15.75" customHeight="1">
      <c r="A560" s="3"/>
      <c r="S560" s="174"/>
      <c r="T560" s="174"/>
      <c r="U560" s="174"/>
      <c r="V560" s="174"/>
      <c r="W560" s="174"/>
      <c r="X560" s="174"/>
      <c r="Y560" s="174"/>
      <c r="Z560" s="174"/>
      <c r="AA560" s="174"/>
      <c r="AB560" s="174"/>
      <c r="AC560" s="174"/>
      <c r="AD560" s="174"/>
      <c r="AE560" s="174"/>
      <c r="AF560" s="174"/>
    </row>
    <row r="561" spans="1:32" ht="15.75" customHeight="1">
      <c r="A561" s="3"/>
      <c r="S561" s="174"/>
      <c r="T561" s="174"/>
      <c r="U561" s="174"/>
      <c r="V561" s="174"/>
      <c r="W561" s="174"/>
      <c r="X561" s="174"/>
      <c r="Y561" s="174"/>
      <c r="Z561" s="174"/>
      <c r="AA561" s="174"/>
      <c r="AB561" s="174"/>
      <c r="AC561" s="174"/>
      <c r="AD561" s="174"/>
      <c r="AE561" s="174"/>
      <c r="AF561" s="174"/>
    </row>
    <row r="562" spans="1:32" ht="15.75" customHeight="1">
      <c r="A562" s="3"/>
      <c r="S562" s="174"/>
      <c r="T562" s="174"/>
      <c r="U562" s="174"/>
      <c r="V562" s="174"/>
      <c r="W562" s="174"/>
      <c r="X562" s="174"/>
      <c r="Y562" s="174"/>
      <c r="Z562" s="174"/>
      <c r="AA562" s="174"/>
      <c r="AB562" s="174"/>
      <c r="AC562" s="174"/>
      <c r="AD562" s="174"/>
      <c r="AE562" s="174"/>
      <c r="AF562" s="174"/>
    </row>
    <row r="563" spans="1:32" ht="15.75" customHeight="1">
      <c r="A563" s="3"/>
      <c r="S563" s="174"/>
      <c r="T563" s="174"/>
      <c r="U563" s="174"/>
      <c r="V563" s="174"/>
      <c r="W563" s="174"/>
      <c r="X563" s="174"/>
      <c r="Y563" s="174"/>
      <c r="Z563" s="174"/>
      <c r="AA563" s="174"/>
      <c r="AB563" s="174"/>
      <c r="AC563" s="174"/>
      <c r="AD563" s="174"/>
      <c r="AE563" s="174"/>
      <c r="AF563" s="174"/>
    </row>
    <row r="564" spans="1:32" ht="15.75" customHeight="1">
      <c r="A564" s="3"/>
      <c r="S564" s="174"/>
      <c r="T564" s="174"/>
      <c r="U564" s="174"/>
      <c r="V564" s="174"/>
      <c r="W564" s="174"/>
      <c r="X564" s="174"/>
      <c r="Y564" s="174"/>
      <c r="Z564" s="174"/>
      <c r="AA564" s="174"/>
      <c r="AB564" s="174"/>
      <c r="AC564" s="174"/>
      <c r="AD564" s="174"/>
      <c r="AE564" s="174"/>
      <c r="AF564" s="174"/>
    </row>
    <row r="565" spans="1:32" ht="15.75" customHeight="1">
      <c r="A565" s="3"/>
      <c r="S565" s="174"/>
      <c r="T565" s="174"/>
      <c r="U565" s="174"/>
      <c r="V565" s="174"/>
      <c r="W565" s="174"/>
      <c r="X565" s="174"/>
      <c r="Y565" s="174"/>
      <c r="Z565" s="174"/>
      <c r="AA565" s="174"/>
      <c r="AB565" s="174"/>
      <c r="AC565" s="174"/>
      <c r="AD565" s="174"/>
      <c r="AE565" s="174"/>
      <c r="AF565" s="174"/>
    </row>
    <row r="566" spans="1:32" ht="15.75" customHeight="1">
      <c r="A566" s="3"/>
      <c r="S566" s="174"/>
      <c r="T566" s="174"/>
      <c r="U566" s="174"/>
      <c r="V566" s="174"/>
      <c r="W566" s="174"/>
      <c r="X566" s="174"/>
      <c r="Y566" s="174"/>
      <c r="Z566" s="174"/>
      <c r="AA566" s="174"/>
      <c r="AB566" s="174"/>
      <c r="AC566" s="174"/>
      <c r="AD566" s="174"/>
      <c r="AE566" s="174"/>
      <c r="AF566" s="174"/>
    </row>
    <row r="567" spans="1:32" ht="15.75" customHeight="1">
      <c r="A567" s="3"/>
      <c r="S567" s="174"/>
      <c r="T567" s="174"/>
      <c r="U567" s="174"/>
      <c r="V567" s="174"/>
      <c r="W567" s="174"/>
      <c r="X567" s="174"/>
      <c r="Y567" s="174"/>
      <c r="Z567" s="174"/>
      <c r="AA567" s="174"/>
      <c r="AB567" s="174"/>
      <c r="AC567" s="174"/>
      <c r="AD567" s="174"/>
      <c r="AE567" s="174"/>
      <c r="AF567" s="174"/>
    </row>
    <row r="568" spans="1:32" ht="15.75" customHeight="1">
      <c r="A568" s="3"/>
      <c r="S568" s="174"/>
      <c r="T568" s="174"/>
      <c r="U568" s="174"/>
      <c r="V568" s="174"/>
      <c r="W568" s="174"/>
      <c r="X568" s="174"/>
      <c r="Y568" s="174"/>
      <c r="Z568" s="174"/>
      <c r="AA568" s="174"/>
      <c r="AB568" s="174"/>
      <c r="AC568" s="174"/>
      <c r="AD568" s="174"/>
      <c r="AE568" s="174"/>
      <c r="AF568" s="174"/>
    </row>
    <row r="569" spans="1:32" ht="15.75" customHeight="1">
      <c r="A569" s="3"/>
      <c r="S569" s="174"/>
      <c r="T569" s="174"/>
      <c r="U569" s="174"/>
      <c r="V569" s="174"/>
      <c r="W569" s="174"/>
      <c r="X569" s="174"/>
      <c r="Y569" s="174"/>
      <c r="Z569" s="174"/>
      <c r="AA569" s="174"/>
      <c r="AB569" s="174"/>
      <c r="AC569" s="174"/>
      <c r="AD569" s="174"/>
      <c r="AE569" s="174"/>
      <c r="AF569" s="174"/>
    </row>
    <row r="570" spans="1:32" ht="15.75" customHeight="1">
      <c r="A570" s="3"/>
      <c r="S570" s="174"/>
      <c r="T570" s="174"/>
      <c r="U570" s="174"/>
      <c r="V570" s="174"/>
      <c r="W570" s="174"/>
      <c r="X570" s="174"/>
      <c r="Y570" s="174"/>
      <c r="Z570" s="174"/>
      <c r="AA570" s="174"/>
      <c r="AB570" s="174"/>
      <c r="AC570" s="174"/>
      <c r="AD570" s="174"/>
      <c r="AE570" s="174"/>
      <c r="AF570" s="174"/>
    </row>
    <row r="571" spans="1:32" ht="15.75" customHeight="1">
      <c r="A571" s="3"/>
      <c r="S571" s="174"/>
      <c r="T571" s="174"/>
      <c r="U571" s="174"/>
      <c r="V571" s="174"/>
      <c r="W571" s="174"/>
      <c r="X571" s="174"/>
      <c r="Y571" s="174"/>
      <c r="Z571" s="174"/>
      <c r="AA571" s="174"/>
      <c r="AB571" s="174"/>
      <c r="AC571" s="174"/>
      <c r="AD571" s="174"/>
      <c r="AE571" s="174"/>
      <c r="AF571" s="174"/>
    </row>
    <row r="572" spans="1:32" ht="15.75" customHeight="1">
      <c r="A572" s="3"/>
      <c r="S572" s="174"/>
      <c r="T572" s="174"/>
      <c r="U572" s="174"/>
      <c r="V572" s="174"/>
      <c r="W572" s="174"/>
      <c r="X572" s="174"/>
      <c r="Y572" s="174"/>
      <c r="Z572" s="174"/>
      <c r="AA572" s="174"/>
      <c r="AB572" s="174"/>
      <c r="AC572" s="174"/>
      <c r="AD572" s="174"/>
      <c r="AE572" s="174"/>
      <c r="AF572" s="174"/>
    </row>
    <row r="573" spans="1:32" ht="15.75" customHeight="1">
      <c r="A573" s="3"/>
      <c r="S573" s="174"/>
      <c r="T573" s="174"/>
      <c r="U573" s="174"/>
      <c r="V573" s="174"/>
      <c r="W573" s="174"/>
      <c r="X573" s="174"/>
      <c r="Y573" s="174"/>
      <c r="Z573" s="174"/>
      <c r="AA573" s="174"/>
      <c r="AB573" s="174"/>
      <c r="AC573" s="174"/>
      <c r="AD573" s="174"/>
      <c r="AE573" s="174"/>
      <c r="AF573" s="174"/>
    </row>
    <row r="574" spans="1:32" ht="15.75" customHeight="1">
      <c r="A574" s="3"/>
      <c r="S574" s="174"/>
      <c r="T574" s="174"/>
      <c r="U574" s="174"/>
      <c r="V574" s="174"/>
      <c r="W574" s="174"/>
      <c r="X574" s="174"/>
      <c r="Y574" s="174"/>
      <c r="Z574" s="174"/>
      <c r="AA574" s="174"/>
      <c r="AB574" s="174"/>
      <c r="AC574" s="174"/>
      <c r="AD574" s="174"/>
      <c r="AE574" s="174"/>
      <c r="AF574" s="174"/>
    </row>
    <row r="575" spans="1:32" ht="15.75" customHeight="1">
      <c r="A575" s="3"/>
      <c r="S575" s="174"/>
      <c r="T575" s="174"/>
      <c r="U575" s="174"/>
      <c r="V575" s="174"/>
      <c r="W575" s="174"/>
      <c r="X575" s="174"/>
      <c r="Y575" s="174"/>
      <c r="Z575" s="174"/>
      <c r="AA575" s="174"/>
      <c r="AB575" s="174"/>
      <c r="AC575" s="174"/>
      <c r="AD575" s="174"/>
      <c r="AE575" s="174"/>
      <c r="AF575" s="174"/>
    </row>
    <row r="576" spans="1:32" ht="15.75" customHeight="1">
      <c r="A576" s="3"/>
      <c r="S576" s="174"/>
      <c r="T576" s="174"/>
      <c r="U576" s="174"/>
      <c r="V576" s="174"/>
      <c r="W576" s="174"/>
      <c r="X576" s="174"/>
      <c r="Y576" s="174"/>
      <c r="Z576" s="174"/>
      <c r="AA576" s="174"/>
      <c r="AB576" s="174"/>
      <c r="AC576" s="174"/>
      <c r="AD576" s="174"/>
      <c r="AE576" s="174"/>
      <c r="AF576" s="174"/>
    </row>
    <row r="577" spans="1:32" ht="15.75" customHeight="1">
      <c r="A577" s="3"/>
      <c r="S577" s="174"/>
      <c r="T577" s="174"/>
      <c r="U577" s="174"/>
      <c r="V577" s="174"/>
      <c r="W577" s="174"/>
      <c r="X577" s="174"/>
      <c r="Y577" s="174"/>
      <c r="Z577" s="174"/>
      <c r="AA577" s="174"/>
      <c r="AB577" s="174"/>
      <c r="AC577" s="174"/>
      <c r="AD577" s="174"/>
      <c r="AE577" s="174"/>
      <c r="AF577" s="174"/>
    </row>
    <row r="578" spans="1:32" ht="15.75" customHeight="1">
      <c r="A578" s="3"/>
      <c r="S578" s="174"/>
      <c r="T578" s="174"/>
      <c r="U578" s="174"/>
      <c r="V578" s="174"/>
      <c r="W578" s="174"/>
      <c r="X578" s="174"/>
      <c r="Y578" s="174"/>
      <c r="Z578" s="174"/>
      <c r="AA578" s="174"/>
      <c r="AB578" s="174"/>
      <c r="AC578" s="174"/>
      <c r="AD578" s="174"/>
      <c r="AE578" s="174"/>
      <c r="AF578" s="174"/>
    </row>
    <row r="579" spans="1:32" ht="15.75" customHeight="1">
      <c r="A579" s="3"/>
      <c r="S579" s="174"/>
      <c r="T579" s="174"/>
      <c r="U579" s="174"/>
      <c r="V579" s="174"/>
      <c r="W579" s="174"/>
      <c r="X579" s="174"/>
      <c r="Y579" s="174"/>
      <c r="Z579" s="174"/>
      <c r="AA579" s="174"/>
      <c r="AB579" s="174"/>
      <c r="AC579" s="174"/>
      <c r="AD579" s="174"/>
      <c r="AE579" s="174"/>
      <c r="AF579" s="174"/>
    </row>
    <row r="580" spans="1:32" ht="15.75" customHeight="1">
      <c r="A580" s="3"/>
      <c r="S580" s="174"/>
      <c r="T580" s="174"/>
      <c r="U580" s="174"/>
      <c r="V580" s="174"/>
      <c r="W580" s="174"/>
      <c r="X580" s="174"/>
      <c r="Y580" s="174"/>
      <c r="Z580" s="174"/>
      <c r="AA580" s="174"/>
      <c r="AB580" s="174"/>
      <c r="AC580" s="174"/>
      <c r="AD580" s="174"/>
      <c r="AE580" s="174"/>
      <c r="AF580" s="174"/>
    </row>
    <row r="581" spans="1:32" ht="15.75" customHeight="1">
      <c r="A581" s="3"/>
      <c r="S581" s="174"/>
      <c r="T581" s="174"/>
      <c r="U581" s="174"/>
      <c r="V581" s="174"/>
      <c r="W581" s="174"/>
      <c r="X581" s="174"/>
      <c r="Y581" s="174"/>
      <c r="Z581" s="174"/>
      <c r="AA581" s="174"/>
      <c r="AB581" s="174"/>
      <c r="AC581" s="174"/>
      <c r="AD581" s="174"/>
      <c r="AE581" s="174"/>
      <c r="AF581" s="174"/>
    </row>
    <row r="582" spans="1:32" ht="15.75" customHeight="1">
      <c r="A582" s="3"/>
      <c r="S582" s="174"/>
      <c r="T582" s="174"/>
      <c r="U582" s="174"/>
      <c r="V582" s="174"/>
      <c r="W582" s="174"/>
      <c r="X582" s="174"/>
      <c r="Y582" s="174"/>
      <c r="Z582" s="174"/>
      <c r="AA582" s="174"/>
      <c r="AB582" s="174"/>
      <c r="AC582" s="174"/>
      <c r="AD582" s="174"/>
      <c r="AE582" s="174"/>
      <c r="AF582" s="174"/>
    </row>
    <row r="583" spans="1:32" ht="15.75" customHeight="1">
      <c r="A583" s="3"/>
      <c r="S583" s="174"/>
      <c r="T583" s="174"/>
      <c r="U583" s="174"/>
      <c r="V583" s="174"/>
      <c r="W583" s="174"/>
      <c r="X583" s="174"/>
      <c r="Y583" s="174"/>
      <c r="Z583" s="174"/>
      <c r="AA583" s="174"/>
      <c r="AB583" s="174"/>
      <c r="AC583" s="174"/>
      <c r="AD583" s="174"/>
      <c r="AE583" s="174"/>
      <c r="AF583" s="174"/>
    </row>
    <row r="584" spans="1:32" ht="15.75" customHeight="1">
      <c r="A584" s="3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174"/>
      <c r="AF584" s="174"/>
    </row>
    <row r="585" spans="1:32" ht="15.75" customHeight="1">
      <c r="A585" s="3"/>
      <c r="S585" s="174"/>
      <c r="T585" s="174"/>
      <c r="U585" s="174"/>
      <c r="V585" s="174"/>
      <c r="W585" s="174"/>
      <c r="X585" s="174"/>
      <c r="Y585" s="174"/>
      <c r="Z585" s="174"/>
      <c r="AA585" s="174"/>
      <c r="AB585" s="174"/>
      <c r="AC585" s="174"/>
      <c r="AD585" s="174"/>
      <c r="AE585" s="174"/>
      <c r="AF585" s="174"/>
    </row>
    <row r="586" spans="1:32" ht="15.75" customHeight="1">
      <c r="A586" s="3"/>
      <c r="S586" s="174"/>
      <c r="T586" s="174"/>
      <c r="U586" s="174"/>
      <c r="V586" s="174"/>
      <c r="W586" s="174"/>
      <c r="X586" s="174"/>
      <c r="Y586" s="174"/>
      <c r="Z586" s="174"/>
      <c r="AA586" s="174"/>
      <c r="AB586" s="174"/>
      <c r="AC586" s="174"/>
      <c r="AD586" s="174"/>
      <c r="AE586" s="174"/>
      <c r="AF586" s="174"/>
    </row>
    <row r="587" spans="1:32" ht="15.75" customHeight="1">
      <c r="A587" s="3"/>
      <c r="S587" s="174"/>
      <c r="T587" s="174"/>
      <c r="U587" s="174"/>
      <c r="V587" s="174"/>
      <c r="W587" s="174"/>
      <c r="X587" s="174"/>
      <c r="Y587" s="174"/>
      <c r="Z587" s="174"/>
      <c r="AA587" s="174"/>
      <c r="AB587" s="174"/>
      <c r="AC587" s="174"/>
      <c r="AD587" s="174"/>
      <c r="AE587" s="174"/>
      <c r="AF587" s="174"/>
    </row>
    <row r="588" spans="1:32" ht="15.75" customHeight="1">
      <c r="A588" s="3"/>
      <c r="S588" s="174"/>
      <c r="T588" s="174"/>
      <c r="U588" s="174"/>
      <c r="V588" s="174"/>
      <c r="W588" s="174"/>
      <c r="X588" s="174"/>
      <c r="Y588" s="174"/>
      <c r="Z588" s="174"/>
      <c r="AA588" s="174"/>
      <c r="AB588" s="174"/>
      <c r="AC588" s="174"/>
      <c r="AD588" s="174"/>
      <c r="AE588" s="174"/>
      <c r="AF588" s="174"/>
    </row>
    <row r="589" spans="1:32" ht="15.75" customHeight="1">
      <c r="A589" s="3"/>
      <c r="S589" s="174"/>
      <c r="T589" s="174"/>
      <c r="U589" s="174"/>
      <c r="V589" s="174"/>
      <c r="W589" s="174"/>
      <c r="X589" s="174"/>
      <c r="Y589" s="174"/>
      <c r="Z589" s="174"/>
      <c r="AA589" s="174"/>
      <c r="AB589" s="174"/>
      <c r="AC589" s="174"/>
      <c r="AD589" s="174"/>
      <c r="AE589" s="174"/>
      <c r="AF589" s="174"/>
    </row>
    <row r="590" spans="1:32" ht="15.75" customHeight="1">
      <c r="A590" s="3"/>
      <c r="S590" s="174"/>
      <c r="T590" s="174"/>
      <c r="U590" s="174"/>
      <c r="V590" s="174"/>
      <c r="W590" s="174"/>
      <c r="X590" s="174"/>
      <c r="Y590" s="174"/>
      <c r="Z590" s="174"/>
      <c r="AA590" s="174"/>
      <c r="AB590" s="174"/>
      <c r="AC590" s="174"/>
      <c r="AD590" s="174"/>
      <c r="AE590" s="174"/>
      <c r="AF590" s="174"/>
    </row>
    <row r="591" spans="1:32" ht="15.75" customHeight="1">
      <c r="A591" s="3"/>
      <c r="S591" s="174"/>
      <c r="T591" s="174"/>
      <c r="U591" s="174"/>
      <c r="V591" s="174"/>
      <c r="W591" s="174"/>
      <c r="X591" s="174"/>
      <c r="Y591" s="174"/>
      <c r="Z591" s="174"/>
      <c r="AA591" s="174"/>
      <c r="AB591" s="174"/>
      <c r="AC591" s="174"/>
      <c r="AD591" s="174"/>
      <c r="AE591" s="174"/>
      <c r="AF591" s="174"/>
    </row>
    <row r="592" spans="1:32" ht="15.75" customHeight="1">
      <c r="A592" s="3"/>
      <c r="S592" s="174"/>
      <c r="T592" s="174"/>
      <c r="U592" s="174"/>
      <c r="V592" s="174"/>
      <c r="W592" s="174"/>
      <c r="X592" s="174"/>
      <c r="Y592" s="174"/>
      <c r="Z592" s="174"/>
      <c r="AA592" s="174"/>
      <c r="AB592" s="174"/>
      <c r="AC592" s="174"/>
      <c r="AD592" s="174"/>
      <c r="AE592" s="174"/>
      <c r="AF592" s="174"/>
    </row>
    <row r="593" spans="1:32" ht="15.75" customHeight="1">
      <c r="A593" s="3"/>
      <c r="S593" s="174"/>
      <c r="T593" s="174"/>
      <c r="U593" s="174"/>
      <c r="V593" s="174"/>
      <c r="W593" s="174"/>
      <c r="X593" s="174"/>
      <c r="Y593" s="174"/>
      <c r="Z593" s="174"/>
      <c r="AA593" s="174"/>
      <c r="AB593" s="174"/>
      <c r="AC593" s="174"/>
      <c r="AD593" s="174"/>
      <c r="AE593" s="174"/>
      <c r="AF593" s="174"/>
    </row>
    <row r="594" spans="1:32" ht="15.75" customHeight="1">
      <c r="A594" s="3"/>
      <c r="S594" s="174"/>
      <c r="T594" s="174"/>
      <c r="U594" s="174"/>
      <c r="V594" s="174"/>
      <c r="W594" s="174"/>
      <c r="X594" s="174"/>
      <c r="Y594" s="174"/>
      <c r="Z594" s="174"/>
      <c r="AA594" s="174"/>
      <c r="AB594" s="174"/>
      <c r="AC594" s="174"/>
      <c r="AD594" s="174"/>
      <c r="AE594" s="174"/>
      <c r="AF594" s="174"/>
    </row>
    <row r="595" spans="1:32" ht="15.75" customHeight="1">
      <c r="A595" s="3"/>
      <c r="S595" s="174"/>
      <c r="T595" s="174"/>
      <c r="U595" s="174"/>
      <c r="V595" s="174"/>
      <c r="W595" s="174"/>
      <c r="X595" s="174"/>
      <c r="Y595" s="174"/>
      <c r="Z595" s="174"/>
      <c r="AA595" s="174"/>
      <c r="AB595" s="174"/>
      <c r="AC595" s="174"/>
      <c r="AD595" s="174"/>
      <c r="AE595" s="174"/>
      <c r="AF595" s="174"/>
    </row>
    <row r="596" spans="1:32" ht="15.75" customHeight="1">
      <c r="A596" s="3"/>
      <c r="S596" s="174"/>
      <c r="T596" s="174"/>
      <c r="U596" s="174"/>
      <c r="V596" s="174"/>
      <c r="W596" s="174"/>
      <c r="X596" s="174"/>
      <c r="Y596" s="174"/>
      <c r="Z596" s="174"/>
      <c r="AA596" s="174"/>
      <c r="AB596" s="174"/>
      <c r="AC596" s="174"/>
      <c r="AD596" s="174"/>
      <c r="AE596" s="174"/>
      <c r="AF596" s="174"/>
    </row>
    <row r="597" spans="1:32" ht="15.75" customHeight="1">
      <c r="A597" s="3"/>
      <c r="S597" s="174"/>
      <c r="T597" s="174"/>
      <c r="U597" s="174"/>
      <c r="V597" s="174"/>
      <c r="W597" s="174"/>
      <c r="X597" s="174"/>
      <c r="Y597" s="174"/>
      <c r="Z597" s="174"/>
      <c r="AA597" s="174"/>
      <c r="AB597" s="174"/>
      <c r="AC597" s="174"/>
      <c r="AD597" s="174"/>
      <c r="AE597" s="174"/>
      <c r="AF597" s="174"/>
    </row>
    <row r="598" spans="1:32" ht="15.75" customHeight="1">
      <c r="A598" s="3"/>
      <c r="S598" s="174"/>
      <c r="T598" s="174"/>
      <c r="U598" s="174"/>
      <c r="V598" s="174"/>
      <c r="W598" s="174"/>
      <c r="X598" s="174"/>
      <c r="Y598" s="174"/>
      <c r="Z598" s="174"/>
      <c r="AA598" s="174"/>
      <c r="AB598" s="174"/>
      <c r="AC598" s="174"/>
      <c r="AD598" s="174"/>
      <c r="AE598" s="174"/>
      <c r="AF598" s="174"/>
    </row>
    <row r="599" spans="1:32" ht="15.75" customHeight="1">
      <c r="A599" s="3"/>
      <c r="S599" s="174"/>
      <c r="T599" s="174"/>
      <c r="U599" s="174"/>
      <c r="V599" s="174"/>
      <c r="W599" s="174"/>
      <c r="X599" s="174"/>
      <c r="Y599" s="174"/>
      <c r="Z599" s="174"/>
      <c r="AA599" s="174"/>
      <c r="AB599" s="174"/>
      <c r="AC599" s="174"/>
      <c r="AD599" s="174"/>
      <c r="AE599" s="174"/>
      <c r="AF599" s="174"/>
    </row>
    <row r="600" spans="1:32" ht="15.75" customHeight="1">
      <c r="A600" s="3"/>
      <c r="S600" s="174"/>
      <c r="T600" s="174"/>
      <c r="U600" s="174"/>
      <c r="V600" s="174"/>
      <c r="W600" s="174"/>
      <c r="X600" s="174"/>
      <c r="Y600" s="174"/>
      <c r="Z600" s="174"/>
      <c r="AA600" s="174"/>
      <c r="AB600" s="174"/>
      <c r="AC600" s="174"/>
      <c r="AD600" s="174"/>
      <c r="AE600" s="174"/>
      <c r="AF600" s="174"/>
    </row>
    <row r="601" spans="1:32" ht="15.75" customHeight="1">
      <c r="A601" s="3"/>
      <c r="S601" s="174"/>
      <c r="T601" s="174"/>
      <c r="U601" s="174"/>
      <c r="V601" s="174"/>
      <c r="W601" s="174"/>
      <c r="X601" s="174"/>
      <c r="Y601" s="174"/>
      <c r="Z601" s="174"/>
      <c r="AA601" s="174"/>
      <c r="AB601" s="174"/>
      <c r="AC601" s="174"/>
      <c r="AD601" s="174"/>
      <c r="AE601" s="174"/>
      <c r="AF601" s="174"/>
    </row>
    <row r="602" spans="1:32" ht="15.75" customHeight="1">
      <c r="A602" s="3"/>
      <c r="S602" s="174"/>
      <c r="T602" s="174"/>
      <c r="U602" s="174"/>
      <c r="V602" s="174"/>
      <c r="W602" s="174"/>
      <c r="X602" s="174"/>
      <c r="Y602" s="174"/>
      <c r="Z602" s="174"/>
      <c r="AA602" s="174"/>
      <c r="AB602" s="174"/>
      <c r="AC602" s="174"/>
      <c r="AD602" s="174"/>
      <c r="AE602" s="174"/>
      <c r="AF602" s="174"/>
    </row>
    <row r="603" spans="1:32" ht="15.75" customHeight="1">
      <c r="A603" s="3"/>
      <c r="S603" s="174"/>
      <c r="T603" s="174"/>
      <c r="U603" s="174"/>
      <c r="V603" s="174"/>
      <c r="W603" s="174"/>
      <c r="X603" s="174"/>
      <c r="Y603" s="174"/>
      <c r="Z603" s="174"/>
      <c r="AA603" s="174"/>
      <c r="AB603" s="174"/>
      <c r="AC603" s="174"/>
      <c r="AD603" s="174"/>
      <c r="AE603" s="174"/>
      <c r="AF603" s="174"/>
    </row>
    <row r="604" spans="1:32" ht="15.75" customHeight="1">
      <c r="A604" s="3"/>
      <c r="S604" s="174"/>
      <c r="T604" s="174"/>
      <c r="U604" s="174"/>
      <c r="V604" s="174"/>
      <c r="W604" s="174"/>
      <c r="X604" s="174"/>
      <c r="Y604" s="174"/>
      <c r="Z604" s="174"/>
      <c r="AA604" s="174"/>
      <c r="AB604" s="174"/>
      <c r="AC604" s="174"/>
      <c r="AD604" s="174"/>
      <c r="AE604" s="174"/>
      <c r="AF604" s="174"/>
    </row>
    <row r="605" spans="1:32" ht="15.75" customHeight="1">
      <c r="A605" s="3"/>
      <c r="S605" s="174"/>
      <c r="T605" s="174"/>
      <c r="U605" s="174"/>
      <c r="V605" s="174"/>
      <c r="W605" s="174"/>
      <c r="X605" s="174"/>
      <c r="Y605" s="174"/>
      <c r="Z605" s="174"/>
      <c r="AA605" s="174"/>
      <c r="AB605" s="174"/>
      <c r="AC605" s="174"/>
      <c r="AD605" s="174"/>
      <c r="AE605" s="174"/>
      <c r="AF605" s="174"/>
    </row>
    <row r="606" spans="1:32" ht="15.75" customHeight="1">
      <c r="A606" s="3"/>
      <c r="S606" s="174"/>
      <c r="T606" s="174"/>
      <c r="U606" s="174"/>
      <c r="V606" s="174"/>
      <c r="W606" s="174"/>
      <c r="X606" s="174"/>
      <c r="Y606" s="174"/>
      <c r="Z606" s="174"/>
      <c r="AA606" s="174"/>
      <c r="AB606" s="174"/>
      <c r="AC606" s="174"/>
      <c r="AD606" s="174"/>
      <c r="AE606" s="174"/>
      <c r="AF606" s="174"/>
    </row>
    <row r="607" spans="1:32" ht="15.75" customHeight="1">
      <c r="A607" s="3"/>
      <c r="S607" s="174"/>
      <c r="T607" s="174"/>
      <c r="U607" s="174"/>
      <c r="V607" s="174"/>
      <c r="W607" s="174"/>
      <c r="X607" s="174"/>
      <c r="Y607" s="174"/>
      <c r="Z607" s="174"/>
      <c r="AA607" s="174"/>
      <c r="AB607" s="174"/>
      <c r="AC607" s="174"/>
      <c r="AD607" s="174"/>
      <c r="AE607" s="174"/>
      <c r="AF607" s="174"/>
    </row>
    <row r="608" spans="1:32" ht="15.75" customHeight="1">
      <c r="A608" s="3"/>
      <c r="S608" s="174"/>
      <c r="T608" s="174"/>
      <c r="U608" s="174"/>
      <c r="V608" s="174"/>
      <c r="W608" s="174"/>
      <c r="X608" s="174"/>
      <c r="Y608" s="174"/>
      <c r="Z608" s="174"/>
      <c r="AA608" s="174"/>
      <c r="AB608" s="174"/>
      <c r="AC608" s="174"/>
      <c r="AD608" s="174"/>
      <c r="AE608" s="174"/>
      <c r="AF608" s="174"/>
    </row>
    <row r="609" spans="1:32" ht="15.75" customHeight="1">
      <c r="A609" s="3"/>
      <c r="S609" s="174"/>
      <c r="T609" s="174"/>
      <c r="U609" s="174"/>
      <c r="V609" s="174"/>
      <c r="W609" s="174"/>
      <c r="X609" s="174"/>
      <c r="Y609" s="174"/>
      <c r="Z609" s="174"/>
      <c r="AA609" s="174"/>
      <c r="AB609" s="174"/>
      <c r="AC609" s="174"/>
      <c r="AD609" s="174"/>
      <c r="AE609" s="174"/>
      <c r="AF609" s="174"/>
    </row>
    <row r="610" spans="1:32" ht="15.75" customHeight="1">
      <c r="A610" s="3"/>
      <c r="S610" s="174"/>
      <c r="T610" s="174"/>
      <c r="U610" s="174"/>
      <c r="V610" s="174"/>
      <c r="W610" s="174"/>
      <c r="X610" s="174"/>
      <c r="Y610" s="174"/>
      <c r="Z610" s="174"/>
      <c r="AA610" s="174"/>
      <c r="AB610" s="174"/>
      <c r="AC610" s="174"/>
      <c r="AD610" s="174"/>
      <c r="AE610" s="174"/>
      <c r="AF610" s="174"/>
    </row>
    <row r="611" spans="1:32" ht="15.75" customHeight="1">
      <c r="A611" s="3"/>
      <c r="S611" s="174"/>
      <c r="T611" s="174"/>
      <c r="U611" s="174"/>
      <c r="V611" s="174"/>
      <c r="W611" s="174"/>
      <c r="X611" s="174"/>
      <c r="Y611" s="174"/>
      <c r="Z611" s="174"/>
      <c r="AA611" s="174"/>
      <c r="AB611" s="174"/>
      <c r="AC611" s="174"/>
      <c r="AD611" s="174"/>
      <c r="AE611" s="174"/>
      <c r="AF611" s="174"/>
    </row>
    <row r="612" spans="1:32" ht="15.75" customHeight="1">
      <c r="A612" s="3"/>
      <c r="S612" s="174"/>
      <c r="T612" s="174"/>
      <c r="U612" s="174"/>
      <c r="V612" s="174"/>
      <c r="W612" s="174"/>
      <c r="X612" s="174"/>
      <c r="Y612" s="174"/>
      <c r="Z612" s="174"/>
      <c r="AA612" s="174"/>
      <c r="AB612" s="174"/>
      <c r="AC612" s="174"/>
      <c r="AD612" s="174"/>
      <c r="AE612" s="174"/>
      <c r="AF612" s="174"/>
    </row>
    <row r="613" spans="1:32" ht="15.75" customHeight="1">
      <c r="A613" s="3"/>
      <c r="S613" s="174"/>
      <c r="T613" s="174"/>
      <c r="U613" s="174"/>
      <c r="V613" s="174"/>
      <c r="W613" s="174"/>
      <c r="X613" s="174"/>
      <c r="Y613" s="174"/>
      <c r="Z613" s="174"/>
      <c r="AA613" s="174"/>
      <c r="AB613" s="174"/>
      <c r="AC613" s="174"/>
      <c r="AD613" s="174"/>
      <c r="AE613" s="174"/>
      <c r="AF613" s="174"/>
    </row>
    <row r="614" spans="1:32" ht="15.75" customHeight="1">
      <c r="A614" s="3"/>
      <c r="S614" s="174"/>
      <c r="T614" s="174"/>
      <c r="U614" s="174"/>
      <c r="V614" s="174"/>
      <c r="W614" s="174"/>
      <c r="X614" s="174"/>
      <c r="Y614" s="174"/>
      <c r="Z614" s="174"/>
      <c r="AA614" s="174"/>
      <c r="AB614" s="174"/>
      <c r="AC614" s="174"/>
      <c r="AD614" s="174"/>
      <c r="AE614" s="174"/>
      <c r="AF614" s="174"/>
    </row>
    <row r="615" spans="1:32" ht="15.75" customHeight="1">
      <c r="A615" s="3"/>
      <c r="S615" s="174"/>
      <c r="T615" s="174"/>
      <c r="U615" s="174"/>
      <c r="V615" s="174"/>
      <c r="W615" s="174"/>
      <c r="X615" s="174"/>
      <c r="Y615" s="174"/>
      <c r="Z615" s="174"/>
      <c r="AA615" s="174"/>
      <c r="AB615" s="174"/>
      <c r="AC615" s="174"/>
      <c r="AD615" s="174"/>
      <c r="AE615" s="174"/>
      <c r="AF615" s="174"/>
    </row>
    <row r="616" spans="1:32" ht="15.75" customHeight="1">
      <c r="A616" s="3"/>
      <c r="S616" s="174"/>
      <c r="T616" s="174"/>
      <c r="U616" s="174"/>
      <c r="V616" s="174"/>
      <c r="W616" s="174"/>
      <c r="X616" s="174"/>
      <c r="Y616" s="174"/>
      <c r="Z616" s="174"/>
      <c r="AA616" s="174"/>
      <c r="AB616" s="174"/>
      <c r="AC616" s="174"/>
      <c r="AD616" s="174"/>
      <c r="AE616" s="174"/>
      <c r="AF616" s="174"/>
    </row>
    <row r="617" spans="1:32" ht="15.75" customHeight="1">
      <c r="A617" s="3"/>
      <c r="S617" s="174"/>
      <c r="T617" s="174"/>
      <c r="U617" s="174"/>
      <c r="V617" s="174"/>
      <c r="W617" s="174"/>
      <c r="X617" s="174"/>
      <c r="Y617" s="174"/>
      <c r="Z617" s="174"/>
      <c r="AA617" s="174"/>
      <c r="AB617" s="174"/>
      <c r="AC617" s="174"/>
      <c r="AD617" s="174"/>
      <c r="AE617" s="174"/>
      <c r="AF617" s="174"/>
    </row>
    <row r="618" spans="1:32" ht="15.75" customHeight="1">
      <c r="A618" s="3"/>
      <c r="S618" s="174"/>
      <c r="T618" s="174"/>
      <c r="U618" s="174"/>
      <c r="V618" s="174"/>
      <c r="W618" s="174"/>
      <c r="X618" s="174"/>
      <c r="Y618" s="174"/>
      <c r="Z618" s="174"/>
      <c r="AA618" s="174"/>
      <c r="AB618" s="174"/>
      <c r="AC618" s="174"/>
      <c r="AD618" s="174"/>
      <c r="AE618" s="174"/>
      <c r="AF618" s="174"/>
    </row>
    <row r="619" spans="1:32" ht="15.75" customHeight="1">
      <c r="A619" s="3"/>
      <c r="S619" s="174"/>
      <c r="T619" s="174"/>
      <c r="U619" s="174"/>
      <c r="V619" s="174"/>
      <c r="W619" s="174"/>
      <c r="X619" s="174"/>
      <c r="Y619" s="174"/>
      <c r="Z619" s="174"/>
      <c r="AA619" s="174"/>
      <c r="AB619" s="174"/>
      <c r="AC619" s="174"/>
      <c r="AD619" s="174"/>
      <c r="AE619" s="174"/>
      <c r="AF619" s="174"/>
    </row>
    <row r="620" spans="1:32" ht="15.75" customHeight="1">
      <c r="A620" s="3"/>
      <c r="S620" s="174"/>
      <c r="T620" s="174"/>
      <c r="U620" s="174"/>
      <c r="V620" s="174"/>
      <c r="W620" s="174"/>
      <c r="X620" s="174"/>
      <c r="Y620" s="174"/>
      <c r="Z620" s="174"/>
      <c r="AA620" s="174"/>
      <c r="AB620" s="174"/>
      <c r="AC620" s="174"/>
      <c r="AD620" s="174"/>
      <c r="AE620" s="174"/>
      <c r="AF620" s="174"/>
    </row>
    <row r="621" spans="1:32" ht="15.75" customHeight="1">
      <c r="A621" s="3"/>
      <c r="S621" s="174"/>
      <c r="T621" s="174"/>
      <c r="U621" s="174"/>
      <c r="V621" s="174"/>
      <c r="W621" s="174"/>
      <c r="X621" s="174"/>
      <c r="Y621" s="174"/>
      <c r="Z621" s="174"/>
      <c r="AA621" s="174"/>
      <c r="AB621" s="174"/>
      <c r="AC621" s="174"/>
      <c r="AD621" s="174"/>
      <c r="AE621" s="174"/>
      <c r="AF621" s="174"/>
    </row>
    <row r="622" spans="1:32" ht="15.75" customHeight="1">
      <c r="A622" s="3"/>
      <c r="S622" s="174"/>
      <c r="T622" s="174"/>
      <c r="U622" s="174"/>
      <c r="V622" s="174"/>
      <c r="W622" s="174"/>
      <c r="X622" s="174"/>
      <c r="Y622" s="174"/>
      <c r="Z622" s="174"/>
      <c r="AA622" s="174"/>
      <c r="AB622" s="174"/>
      <c r="AC622" s="174"/>
      <c r="AD622" s="174"/>
      <c r="AE622" s="174"/>
      <c r="AF622" s="174"/>
    </row>
    <row r="623" spans="1:32" ht="15.75" customHeight="1">
      <c r="A623" s="3"/>
      <c r="S623" s="174"/>
      <c r="T623" s="174"/>
      <c r="U623" s="174"/>
      <c r="V623" s="174"/>
      <c r="W623" s="174"/>
      <c r="X623" s="174"/>
      <c r="Y623" s="174"/>
      <c r="Z623" s="174"/>
      <c r="AA623" s="174"/>
      <c r="AB623" s="174"/>
      <c r="AC623" s="174"/>
      <c r="AD623" s="174"/>
      <c r="AE623" s="174"/>
      <c r="AF623" s="174"/>
    </row>
    <row r="624" spans="1:32" ht="15.75" customHeight="1">
      <c r="A624" s="3"/>
      <c r="S624" s="174"/>
      <c r="T624" s="174"/>
      <c r="U624" s="174"/>
      <c r="V624" s="174"/>
      <c r="W624" s="174"/>
      <c r="X624" s="174"/>
      <c r="Y624" s="174"/>
      <c r="Z624" s="174"/>
      <c r="AA624" s="174"/>
      <c r="AB624" s="174"/>
      <c r="AC624" s="174"/>
      <c r="AD624" s="174"/>
      <c r="AE624" s="174"/>
      <c r="AF624" s="174"/>
    </row>
    <row r="625" spans="1:32" ht="15.75" customHeight="1">
      <c r="A625" s="3"/>
      <c r="S625" s="174"/>
      <c r="T625" s="174"/>
      <c r="U625" s="174"/>
      <c r="V625" s="174"/>
      <c r="W625" s="174"/>
      <c r="X625" s="174"/>
      <c r="Y625" s="174"/>
      <c r="Z625" s="174"/>
      <c r="AA625" s="174"/>
      <c r="AB625" s="174"/>
      <c r="AC625" s="174"/>
      <c r="AD625" s="174"/>
      <c r="AE625" s="174"/>
      <c r="AF625" s="174"/>
    </row>
    <row r="626" spans="1:32" ht="15.75" customHeight="1">
      <c r="A626" s="3"/>
      <c r="S626" s="174"/>
      <c r="T626" s="174"/>
      <c r="U626" s="174"/>
      <c r="V626" s="174"/>
      <c r="W626" s="174"/>
      <c r="X626" s="174"/>
      <c r="Y626" s="174"/>
      <c r="Z626" s="174"/>
      <c r="AA626" s="174"/>
      <c r="AB626" s="174"/>
      <c r="AC626" s="174"/>
      <c r="AD626" s="174"/>
      <c r="AE626" s="174"/>
      <c r="AF626" s="174"/>
    </row>
    <row r="627" spans="1:32" ht="15.75" customHeight="1">
      <c r="A627" s="3"/>
      <c r="S627" s="174"/>
      <c r="T627" s="174"/>
      <c r="U627" s="174"/>
      <c r="V627" s="174"/>
      <c r="W627" s="174"/>
      <c r="X627" s="174"/>
      <c r="Y627" s="174"/>
      <c r="Z627" s="174"/>
      <c r="AA627" s="174"/>
      <c r="AB627" s="174"/>
      <c r="AC627" s="174"/>
      <c r="AD627" s="174"/>
      <c r="AE627" s="174"/>
      <c r="AF627" s="174"/>
    </row>
    <row r="628" spans="1:32" ht="15.75" customHeight="1">
      <c r="A628" s="3"/>
      <c r="S628" s="174"/>
      <c r="T628" s="174"/>
      <c r="U628" s="174"/>
      <c r="V628" s="174"/>
      <c r="W628" s="174"/>
      <c r="X628" s="174"/>
      <c r="Y628" s="174"/>
      <c r="Z628" s="174"/>
      <c r="AA628" s="174"/>
      <c r="AB628" s="174"/>
      <c r="AC628" s="174"/>
      <c r="AD628" s="174"/>
      <c r="AE628" s="174"/>
      <c r="AF628" s="174"/>
    </row>
    <row r="629" spans="1:32" ht="15.75" customHeight="1">
      <c r="A629" s="3"/>
      <c r="S629" s="174"/>
      <c r="T629" s="174"/>
      <c r="U629" s="174"/>
      <c r="V629" s="174"/>
      <c r="W629" s="174"/>
      <c r="X629" s="174"/>
      <c r="Y629" s="174"/>
      <c r="Z629" s="174"/>
      <c r="AA629" s="174"/>
      <c r="AB629" s="174"/>
      <c r="AC629" s="174"/>
      <c r="AD629" s="174"/>
      <c r="AE629" s="174"/>
      <c r="AF629" s="174"/>
    </row>
    <row r="630" spans="1:32" ht="15.75" customHeight="1">
      <c r="A630" s="3"/>
      <c r="S630" s="174"/>
      <c r="T630" s="174"/>
      <c r="U630" s="174"/>
      <c r="V630" s="174"/>
      <c r="W630" s="174"/>
      <c r="X630" s="174"/>
      <c r="Y630" s="174"/>
      <c r="Z630" s="174"/>
      <c r="AA630" s="174"/>
      <c r="AB630" s="174"/>
      <c r="AC630" s="174"/>
      <c r="AD630" s="174"/>
      <c r="AE630" s="174"/>
      <c r="AF630" s="174"/>
    </row>
    <row r="631" spans="1:32" ht="15.75" customHeight="1">
      <c r="A631" s="3"/>
      <c r="S631" s="174"/>
      <c r="T631" s="174"/>
      <c r="U631" s="174"/>
      <c r="V631" s="174"/>
      <c r="W631" s="174"/>
      <c r="X631" s="174"/>
      <c r="Y631" s="174"/>
      <c r="Z631" s="174"/>
      <c r="AA631" s="174"/>
      <c r="AB631" s="174"/>
      <c r="AC631" s="174"/>
      <c r="AD631" s="174"/>
      <c r="AE631" s="174"/>
      <c r="AF631" s="174"/>
    </row>
    <row r="632" spans="1:32" ht="15.75" customHeight="1">
      <c r="A632" s="3"/>
      <c r="S632" s="174"/>
      <c r="T632" s="174"/>
      <c r="U632" s="174"/>
      <c r="V632" s="174"/>
      <c r="W632" s="174"/>
      <c r="X632" s="174"/>
      <c r="Y632" s="174"/>
      <c r="Z632" s="174"/>
      <c r="AA632" s="174"/>
      <c r="AB632" s="174"/>
      <c r="AC632" s="174"/>
      <c r="AD632" s="174"/>
      <c r="AE632" s="174"/>
      <c r="AF632" s="174"/>
    </row>
    <row r="633" spans="1:32" ht="15.75" customHeight="1">
      <c r="A633" s="3"/>
      <c r="S633" s="174"/>
      <c r="T633" s="174"/>
      <c r="U633" s="174"/>
      <c r="V633" s="174"/>
      <c r="W633" s="174"/>
      <c r="X633" s="174"/>
      <c r="Y633" s="174"/>
      <c r="Z633" s="174"/>
      <c r="AA633" s="174"/>
      <c r="AB633" s="174"/>
      <c r="AC633" s="174"/>
      <c r="AD633" s="174"/>
      <c r="AE633" s="174"/>
      <c r="AF633" s="174"/>
    </row>
    <row r="634" spans="1:32" ht="15.75" customHeight="1">
      <c r="A634" s="3"/>
      <c r="S634" s="174"/>
      <c r="T634" s="174"/>
      <c r="U634" s="174"/>
      <c r="V634" s="174"/>
      <c r="W634" s="174"/>
      <c r="X634" s="174"/>
      <c r="Y634" s="174"/>
      <c r="Z634" s="174"/>
      <c r="AA634" s="174"/>
      <c r="AB634" s="174"/>
      <c r="AC634" s="174"/>
      <c r="AD634" s="174"/>
      <c r="AE634" s="174"/>
      <c r="AF634" s="174"/>
    </row>
    <row r="635" spans="1:32" ht="15.75" customHeight="1">
      <c r="A635" s="3"/>
      <c r="S635" s="174"/>
      <c r="T635" s="174"/>
      <c r="U635" s="174"/>
      <c r="V635" s="174"/>
      <c r="W635" s="174"/>
      <c r="X635" s="174"/>
      <c r="Y635" s="174"/>
      <c r="Z635" s="174"/>
      <c r="AA635" s="174"/>
      <c r="AB635" s="174"/>
      <c r="AC635" s="174"/>
      <c r="AD635" s="174"/>
      <c r="AE635" s="174"/>
      <c r="AF635" s="174"/>
    </row>
    <row r="636" spans="1:32" ht="15.75" customHeight="1">
      <c r="A636" s="3"/>
      <c r="S636" s="174"/>
      <c r="T636" s="174"/>
      <c r="U636" s="174"/>
      <c r="V636" s="174"/>
      <c r="W636" s="174"/>
      <c r="X636" s="174"/>
      <c r="Y636" s="174"/>
      <c r="Z636" s="174"/>
      <c r="AA636" s="174"/>
      <c r="AB636" s="174"/>
      <c r="AC636" s="174"/>
      <c r="AD636" s="174"/>
      <c r="AE636" s="174"/>
      <c r="AF636" s="174"/>
    </row>
    <row r="637" spans="1:32" ht="15.75" customHeight="1">
      <c r="A637" s="3"/>
      <c r="S637" s="174"/>
      <c r="T637" s="174"/>
      <c r="U637" s="174"/>
      <c r="V637" s="174"/>
      <c r="W637" s="174"/>
      <c r="X637" s="174"/>
      <c r="Y637" s="174"/>
      <c r="Z637" s="174"/>
      <c r="AA637" s="174"/>
      <c r="AB637" s="174"/>
      <c r="AC637" s="174"/>
      <c r="AD637" s="174"/>
      <c r="AE637" s="174"/>
      <c r="AF637" s="174"/>
    </row>
    <row r="638" spans="1:32" ht="15.75" customHeight="1">
      <c r="A638" s="3"/>
      <c r="S638" s="174"/>
      <c r="T638" s="174"/>
      <c r="U638" s="174"/>
      <c r="V638" s="174"/>
      <c r="W638" s="174"/>
      <c r="X638" s="174"/>
      <c r="Y638" s="174"/>
      <c r="Z638" s="174"/>
      <c r="AA638" s="174"/>
      <c r="AB638" s="174"/>
      <c r="AC638" s="174"/>
      <c r="AD638" s="174"/>
      <c r="AE638" s="174"/>
      <c r="AF638" s="174"/>
    </row>
    <row r="639" spans="1:32" ht="15.75" customHeight="1">
      <c r="A639" s="3"/>
      <c r="S639" s="174"/>
      <c r="T639" s="174"/>
      <c r="U639" s="174"/>
      <c r="V639" s="174"/>
      <c r="W639" s="174"/>
      <c r="X639" s="174"/>
      <c r="Y639" s="174"/>
      <c r="Z639" s="174"/>
      <c r="AA639" s="174"/>
      <c r="AB639" s="174"/>
      <c r="AC639" s="174"/>
      <c r="AD639" s="174"/>
      <c r="AE639" s="174"/>
      <c r="AF639" s="174"/>
    </row>
    <row r="640" spans="1:32" ht="15.75" customHeight="1">
      <c r="A640" s="3"/>
      <c r="S640" s="174"/>
      <c r="T640" s="174"/>
      <c r="U640" s="174"/>
      <c r="V640" s="174"/>
      <c r="W640" s="174"/>
      <c r="X640" s="174"/>
      <c r="Y640" s="174"/>
      <c r="Z640" s="174"/>
      <c r="AA640" s="174"/>
      <c r="AB640" s="174"/>
      <c r="AC640" s="174"/>
      <c r="AD640" s="174"/>
      <c r="AE640" s="174"/>
      <c r="AF640" s="174"/>
    </row>
    <row r="641" spans="1:32" ht="15.75" customHeight="1">
      <c r="A641" s="3"/>
      <c r="S641" s="174"/>
      <c r="T641" s="174"/>
      <c r="U641" s="174"/>
      <c r="V641" s="174"/>
      <c r="W641" s="174"/>
      <c r="X641" s="174"/>
      <c r="Y641" s="174"/>
      <c r="Z641" s="174"/>
      <c r="AA641" s="174"/>
      <c r="AB641" s="174"/>
      <c r="AC641" s="174"/>
      <c r="AD641" s="174"/>
      <c r="AE641" s="174"/>
      <c r="AF641" s="174"/>
    </row>
    <row r="642" spans="1:32" ht="15.75" customHeight="1">
      <c r="A642" s="3"/>
      <c r="S642" s="174"/>
      <c r="T642" s="174"/>
      <c r="U642" s="174"/>
      <c r="V642" s="174"/>
      <c r="W642" s="174"/>
      <c r="X642" s="174"/>
      <c r="Y642" s="174"/>
      <c r="Z642" s="174"/>
      <c r="AA642" s="174"/>
      <c r="AB642" s="174"/>
      <c r="AC642" s="174"/>
      <c r="AD642" s="174"/>
      <c r="AE642" s="174"/>
      <c r="AF642" s="174"/>
    </row>
    <row r="643" spans="1:32" ht="15.75" customHeight="1">
      <c r="A643" s="3"/>
      <c r="S643" s="174"/>
      <c r="T643" s="174"/>
      <c r="U643" s="174"/>
      <c r="V643" s="174"/>
      <c r="W643" s="174"/>
      <c r="X643" s="174"/>
      <c r="Y643" s="174"/>
      <c r="Z643" s="174"/>
      <c r="AA643" s="174"/>
      <c r="AB643" s="174"/>
      <c r="AC643" s="174"/>
      <c r="AD643" s="174"/>
      <c r="AE643" s="174"/>
      <c r="AF643" s="174"/>
    </row>
    <row r="644" spans="1:32" ht="15.75" customHeight="1">
      <c r="A644" s="3"/>
      <c r="S644" s="174"/>
      <c r="T644" s="174"/>
      <c r="U644" s="174"/>
      <c r="V644" s="174"/>
      <c r="W644" s="174"/>
      <c r="X644" s="174"/>
      <c r="Y644" s="174"/>
      <c r="Z644" s="174"/>
      <c r="AA644" s="174"/>
      <c r="AB644" s="174"/>
      <c r="AC644" s="174"/>
      <c r="AD644" s="174"/>
      <c r="AE644" s="174"/>
      <c r="AF644" s="174"/>
    </row>
    <row r="645" spans="1:32" ht="15.75" customHeight="1">
      <c r="A645" s="3"/>
      <c r="S645" s="174"/>
      <c r="T645" s="174"/>
      <c r="U645" s="174"/>
      <c r="V645" s="174"/>
      <c r="W645" s="174"/>
      <c r="X645" s="174"/>
      <c r="Y645" s="174"/>
      <c r="Z645" s="174"/>
      <c r="AA645" s="174"/>
      <c r="AB645" s="174"/>
      <c r="AC645" s="174"/>
      <c r="AD645" s="174"/>
      <c r="AE645" s="174"/>
      <c r="AF645" s="174"/>
    </row>
    <row r="646" spans="1:32" ht="15.75" customHeight="1">
      <c r="A646" s="3"/>
      <c r="S646" s="174"/>
      <c r="T646" s="174"/>
      <c r="U646" s="174"/>
      <c r="V646" s="174"/>
      <c r="W646" s="174"/>
      <c r="X646" s="174"/>
      <c r="Y646" s="174"/>
      <c r="Z646" s="174"/>
      <c r="AA646" s="174"/>
      <c r="AB646" s="174"/>
      <c r="AC646" s="174"/>
      <c r="AD646" s="174"/>
      <c r="AE646" s="174"/>
      <c r="AF646" s="174"/>
    </row>
    <row r="647" spans="1:32" ht="15.75" customHeight="1">
      <c r="A647" s="3"/>
      <c r="S647" s="174"/>
      <c r="T647" s="174"/>
      <c r="U647" s="174"/>
      <c r="V647" s="174"/>
      <c r="W647" s="174"/>
      <c r="X647" s="174"/>
      <c r="Y647" s="174"/>
      <c r="Z647" s="174"/>
      <c r="AA647" s="174"/>
      <c r="AB647" s="174"/>
      <c r="AC647" s="174"/>
      <c r="AD647" s="174"/>
      <c r="AE647" s="174"/>
      <c r="AF647" s="174"/>
    </row>
    <row r="648" spans="1:32" ht="15.75" customHeight="1">
      <c r="A648" s="3"/>
      <c r="S648" s="174"/>
      <c r="T648" s="174"/>
      <c r="U648" s="174"/>
      <c r="V648" s="174"/>
      <c r="W648" s="174"/>
      <c r="X648" s="174"/>
      <c r="Y648" s="174"/>
      <c r="Z648" s="174"/>
      <c r="AA648" s="174"/>
      <c r="AB648" s="174"/>
      <c r="AC648" s="174"/>
      <c r="AD648" s="174"/>
      <c r="AE648" s="174"/>
      <c r="AF648" s="174"/>
    </row>
    <row r="649" spans="1:32" ht="15.75" customHeight="1">
      <c r="A649" s="3"/>
      <c r="S649" s="174"/>
      <c r="T649" s="174"/>
      <c r="U649" s="174"/>
      <c r="V649" s="174"/>
      <c r="W649" s="174"/>
      <c r="X649" s="174"/>
      <c r="Y649" s="174"/>
      <c r="Z649" s="174"/>
      <c r="AA649" s="174"/>
      <c r="AB649" s="174"/>
      <c r="AC649" s="174"/>
      <c r="AD649" s="174"/>
      <c r="AE649" s="174"/>
      <c r="AF649" s="174"/>
    </row>
    <row r="650" spans="1:32" ht="15.75" customHeight="1">
      <c r="A650" s="3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</row>
    <row r="651" spans="1:32" ht="15.75" customHeight="1">
      <c r="A651" s="3"/>
      <c r="S651" s="174"/>
      <c r="T651" s="174"/>
      <c r="U651" s="174"/>
      <c r="V651" s="174"/>
      <c r="W651" s="174"/>
      <c r="X651" s="174"/>
      <c r="Y651" s="174"/>
      <c r="Z651" s="174"/>
      <c r="AA651" s="174"/>
      <c r="AB651" s="174"/>
      <c r="AC651" s="174"/>
      <c r="AD651" s="174"/>
      <c r="AE651" s="174"/>
      <c r="AF651" s="174"/>
    </row>
    <row r="652" spans="1:32" ht="15.75" customHeight="1">
      <c r="A652" s="3"/>
      <c r="S652" s="174"/>
      <c r="T652" s="174"/>
      <c r="U652" s="174"/>
      <c r="V652" s="174"/>
      <c r="W652" s="174"/>
      <c r="X652" s="174"/>
      <c r="Y652" s="174"/>
      <c r="Z652" s="174"/>
      <c r="AA652" s="174"/>
      <c r="AB652" s="174"/>
      <c r="AC652" s="174"/>
      <c r="AD652" s="174"/>
      <c r="AE652" s="174"/>
      <c r="AF652" s="174"/>
    </row>
    <row r="653" spans="1:32" ht="15.75" customHeight="1">
      <c r="A653" s="3"/>
      <c r="S653" s="174"/>
      <c r="T653" s="174"/>
      <c r="U653" s="174"/>
      <c r="V653" s="174"/>
      <c r="W653" s="174"/>
      <c r="X653" s="174"/>
      <c r="Y653" s="174"/>
      <c r="Z653" s="174"/>
      <c r="AA653" s="174"/>
      <c r="AB653" s="174"/>
      <c r="AC653" s="174"/>
      <c r="AD653" s="174"/>
      <c r="AE653" s="174"/>
      <c r="AF653" s="174"/>
    </row>
    <row r="654" spans="1:32" ht="15.75" customHeight="1">
      <c r="A654" s="3"/>
      <c r="S654" s="174"/>
      <c r="T654" s="174"/>
      <c r="U654" s="174"/>
      <c r="V654" s="174"/>
      <c r="W654" s="174"/>
      <c r="X654" s="174"/>
      <c r="Y654" s="174"/>
      <c r="Z654" s="174"/>
      <c r="AA654" s="174"/>
      <c r="AB654" s="174"/>
      <c r="AC654" s="174"/>
      <c r="AD654" s="174"/>
      <c r="AE654" s="174"/>
      <c r="AF654" s="174"/>
    </row>
    <row r="655" spans="1:32" ht="15.75" customHeight="1">
      <c r="A655" s="3"/>
      <c r="S655" s="174"/>
      <c r="T655" s="174"/>
      <c r="U655" s="174"/>
      <c r="V655" s="174"/>
      <c r="W655" s="174"/>
      <c r="X655" s="174"/>
      <c r="Y655" s="174"/>
      <c r="Z655" s="174"/>
      <c r="AA655" s="174"/>
      <c r="AB655" s="174"/>
      <c r="AC655" s="174"/>
      <c r="AD655" s="174"/>
      <c r="AE655" s="174"/>
      <c r="AF655" s="174"/>
    </row>
    <row r="656" spans="1:32" ht="15.75" customHeight="1">
      <c r="A656" s="3"/>
      <c r="S656" s="174"/>
      <c r="T656" s="174"/>
      <c r="U656" s="174"/>
      <c r="V656" s="174"/>
      <c r="W656" s="174"/>
      <c r="X656" s="174"/>
      <c r="Y656" s="174"/>
      <c r="Z656" s="174"/>
      <c r="AA656" s="174"/>
      <c r="AB656" s="174"/>
      <c r="AC656" s="174"/>
      <c r="AD656" s="174"/>
      <c r="AE656" s="174"/>
      <c r="AF656" s="174"/>
    </row>
    <row r="657" spans="1:32" ht="15.75" customHeight="1">
      <c r="A657" s="3"/>
      <c r="S657" s="174"/>
      <c r="T657" s="174"/>
      <c r="U657" s="174"/>
      <c r="V657" s="174"/>
      <c r="W657" s="174"/>
      <c r="X657" s="174"/>
      <c r="Y657" s="174"/>
      <c r="Z657" s="174"/>
      <c r="AA657" s="174"/>
      <c r="AB657" s="174"/>
      <c r="AC657" s="174"/>
      <c r="AD657" s="174"/>
      <c r="AE657" s="174"/>
      <c r="AF657" s="174"/>
    </row>
    <row r="658" spans="1:32" ht="15.75" customHeight="1">
      <c r="A658" s="3"/>
      <c r="S658" s="174"/>
      <c r="T658" s="174"/>
      <c r="U658" s="174"/>
      <c r="V658" s="174"/>
      <c r="W658" s="174"/>
      <c r="X658" s="174"/>
      <c r="Y658" s="174"/>
      <c r="Z658" s="174"/>
      <c r="AA658" s="174"/>
      <c r="AB658" s="174"/>
      <c r="AC658" s="174"/>
      <c r="AD658" s="174"/>
      <c r="AE658" s="174"/>
      <c r="AF658" s="174"/>
    </row>
    <row r="659" spans="1:32" ht="15.75" customHeight="1">
      <c r="A659" s="3"/>
      <c r="S659" s="174"/>
      <c r="T659" s="174"/>
      <c r="U659" s="174"/>
      <c r="V659" s="174"/>
      <c r="W659" s="174"/>
      <c r="X659" s="174"/>
      <c r="Y659" s="174"/>
      <c r="Z659" s="174"/>
      <c r="AA659" s="174"/>
      <c r="AB659" s="174"/>
      <c r="AC659" s="174"/>
      <c r="AD659" s="174"/>
      <c r="AE659" s="174"/>
      <c r="AF659" s="174"/>
    </row>
    <row r="660" spans="1:32" ht="15.75" customHeight="1">
      <c r="A660" s="3"/>
      <c r="S660" s="174"/>
      <c r="T660" s="174"/>
      <c r="U660" s="174"/>
      <c r="V660" s="174"/>
      <c r="W660" s="174"/>
      <c r="X660" s="174"/>
      <c r="Y660" s="174"/>
      <c r="Z660" s="174"/>
      <c r="AA660" s="174"/>
      <c r="AB660" s="174"/>
      <c r="AC660" s="174"/>
      <c r="AD660" s="174"/>
      <c r="AE660" s="174"/>
      <c r="AF660" s="174"/>
    </row>
    <row r="661" spans="1:32" ht="15.75" customHeight="1">
      <c r="A661" s="3"/>
      <c r="S661" s="174"/>
      <c r="T661" s="174"/>
      <c r="U661" s="174"/>
      <c r="V661" s="174"/>
      <c r="W661" s="174"/>
      <c r="X661" s="174"/>
      <c r="Y661" s="174"/>
      <c r="Z661" s="174"/>
      <c r="AA661" s="174"/>
      <c r="AB661" s="174"/>
      <c r="AC661" s="174"/>
      <c r="AD661" s="174"/>
      <c r="AE661" s="174"/>
      <c r="AF661" s="174"/>
    </row>
    <row r="662" spans="1:32" ht="15.75" customHeight="1">
      <c r="A662" s="3"/>
      <c r="S662" s="174"/>
      <c r="T662" s="174"/>
      <c r="U662" s="174"/>
      <c r="V662" s="174"/>
      <c r="W662" s="174"/>
      <c r="X662" s="174"/>
      <c r="Y662" s="174"/>
      <c r="Z662" s="174"/>
      <c r="AA662" s="174"/>
      <c r="AB662" s="174"/>
      <c r="AC662" s="174"/>
      <c r="AD662" s="174"/>
      <c r="AE662" s="174"/>
      <c r="AF662" s="174"/>
    </row>
    <row r="663" spans="1:32" ht="15.75" customHeight="1">
      <c r="A663" s="3"/>
      <c r="S663" s="174"/>
      <c r="T663" s="174"/>
      <c r="U663" s="174"/>
      <c r="V663" s="174"/>
      <c r="W663" s="174"/>
      <c r="X663" s="174"/>
      <c r="Y663" s="174"/>
      <c r="Z663" s="174"/>
      <c r="AA663" s="174"/>
      <c r="AB663" s="174"/>
      <c r="AC663" s="174"/>
      <c r="AD663" s="174"/>
      <c r="AE663" s="174"/>
      <c r="AF663" s="174"/>
    </row>
    <row r="664" spans="1:32" ht="15.75" customHeight="1">
      <c r="A664" s="3"/>
      <c r="S664" s="174"/>
      <c r="T664" s="174"/>
      <c r="U664" s="174"/>
      <c r="V664" s="174"/>
      <c r="W664" s="174"/>
      <c r="X664" s="174"/>
      <c r="Y664" s="174"/>
      <c r="Z664" s="174"/>
      <c r="AA664" s="174"/>
      <c r="AB664" s="174"/>
      <c r="AC664" s="174"/>
      <c r="AD664" s="174"/>
      <c r="AE664" s="174"/>
      <c r="AF664" s="174"/>
    </row>
    <row r="665" spans="1:32" ht="15.75" customHeight="1">
      <c r="A665" s="3"/>
      <c r="S665" s="174"/>
      <c r="T665" s="174"/>
      <c r="U665" s="174"/>
      <c r="V665" s="174"/>
      <c r="W665" s="174"/>
      <c r="X665" s="174"/>
      <c r="Y665" s="174"/>
      <c r="Z665" s="174"/>
      <c r="AA665" s="174"/>
      <c r="AB665" s="174"/>
      <c r="AC665" s="174"/>
      <c r="AD665" s="174"/>
      <c r="AE665" s="174"/>
      <c r="AF665" s="174"/>
    </row>
    <row r="666" spans="1:32" ht="15.75" customHeight="1">
      <c r="A666" s="3"/>
      <c r="S666" s="174"/>
      <c r="T666" s="174"/>
      <c r="U666" s="174"/>
      <c r="V666" s="174"/>
      <c r="W666" s="174"/>
      <c r="X666" s="174"/>
      <c r="Y666" s="174"/>
      <c r="Z666" s="174"/>
      <c r="AA666" s="174"/>
      <c r="AB666" s="174"/>
      <c r="AC666" s="174"/>
      <c r="AD666" s="174"/>
      <c r="AE666" s="174"/>
      <c r="AF666" s="174"/>
    </row>
    <row r="667" spans="1:32" ht="15.75" customHeight="1">
      <c r="A667" s="3"/>
      <c r="S667" s="174"/>
      <c r="T667" s="174"/>
      <c r="U667" s="174"/>
      <c r="V667" s="174"/>
      <c r="W667" s="174"/>
      <c r="X667" s="174"/>
      <c r="Y667" s="174"/>
      <c r="Z667" s="174"/>
      <c r="AA667" s="174"/>
      <c r="AB667" s="174"/>
      <c r="AC667" s="174"/>
      <c r="AD667" s="174"/>
      <c r="AE667" s="174"/>
      <c r="AF667" s="174"/>
    </row>
    <row r="668" spans="1:32" ht="15.75" customHeight="1">
      <c r="A668" s="3"/>
      <c r="S668" s="174"/>
      <c r="T668" s="174"/>
      <c r="U668" s="174"/>
      <c r="V668" s="174"/>
      <c r="W668" s="174"/>
      <c r="X668" s="174"/>
      <c r="Y668" s="174"/>
      <c r="Z668" s="174"/>
      <c r="AA668" s="174"/>
      <c r="AB668" s="174"/>
      <c r="AC668" s="174"/>
      <c r="AD668" s="174"/>
      <c r="AE668" s="174"/>
      <c r="AF668" s="174"/>
    </row>
    <row r="669" spans="1:32" ht="15.75" customHeight="1">
      <c r="A669" s="3"/>
      <c r="S669" s="174"/>
      <c r="T669" s="174"/>
      <c r="U669" s="174"/>
      <c r="V669" s="174"/>
      <c r="W669" s="174"/>
      <c r="X669" s="174"/>
      <c r="Y669" s="174"/>
      <c r="Z669" s="174"/>
      <c r="AA669" s="174"/>
      <c r="AB669" s="174"/>
      <c r="AC669" s="174"/>
      <c r="AD669" s="174"/>
      <c r="AE669" s="174"/>
      <c r="AF669" s="174"/>
    </row>
    <row r="670" spans="1:32" ht="15.75" customHeight="1">
      <c r="A670" s="3"/>
      <c r="S670" s="174"/>
      <c r="T670" s="174"/>
      <c r="U670" s="174"/>
      <c r="V670" s="174"/>
      <c r="W670" s="174"/>
      <c r="X670" s="174"/>
      <c r="Y670" s="174"/>
      <c r="Z670" s="174"/>
      <c r="AA670" s="174"/>
      <c r="AB670" s="174"/>
      <c r="AC670" s="174"/>
      <c r="AD670" s="174"/>
      <c r="AE670" s="174"/>
      <c r="AF670" s="174"/>
    </row>
    <row r="671" spans="1:32" ht="15.75" customHeight="1">
      <c r="A671" s="3"/>
      <c r="S671" s="174"/>
      <c r="T671" s="174"/>
      <c r="U671" s="174"/>
      <c r="V671" s="174"/>
      <c r="W671" s="174"/>
      <c r="X671" s="174"/>
      <c r="Y671" s="174"/>
      <c r="Z671" s="174"/>
      <c r="AA671" s="174"/>
      <c r="AB671" s="174"/>
      <c r="AC671" s="174"/>
      <c r="AD671" s="174"/>
      <c r="AE671" s="174"/>
      <c r="AF671" s="174"/>
    </row>
    <row r="672" spans="1:32" ht="15.75" customHeight="1">
      <c r="A672" s="3"/>
      <c r="S672" s="174"/>
      <c r="T672" s="174"/>
      <c r="U672" s="174"/>
      <c r="V672" s="174"/>
      <c r="W672" s="174"/>
      <c r="X672" s="174"/>
      <c r="Y672" s="174"/>
      <c r="Z672" s="174"/>
      <c r="AA672" s="174"/>
      <c r="AB672" s="174"/>
      <c r="AC672" s="174"/>
      <c r="AD672" s="174"/>
      <c r="AE672" s="174"/>
      <c r="AF672" s="174"/>
    </row>
    <row r="673" spans="1:32" ht="15.75" customHeight="1">
      <c r="A673" s="3"/>
      <c r="S673" s="174"/>
      <c r="T673" s="174"/>
      <c r="U673" s="174"/>
      <c r="V673" s="174"/>
      <c r="W673" s="174"/>
      <c r="X673" s="174"/>
      <c r="Y673" s="174"/>
      <c r="Z673" s="174"/>
      <c r="AA673" s="174"/>
      <c r="AB673" s="174"/>
      <c r="AC673" s="174"/>
      <c r="AD673" s="174"/>
      <c r="AE673" s="174"/>
      <c r="AF673" s="174"/>
    </row>
    <row r="674" spans="1:32" ht="15.75" customHeight="1">
      <c r="A674" s="3"/>
      <c r="S674" s="174"/>
      <c r="T674" s="174"/>
      <c r="U674" s="174"/>
      <c r="V674" s="174"/>
      <c r="W674" s="174"/>
      <c r="X674" s="174"/>
      <c r="Y674" s="174"/>
      <c r="Z674" s="174"/>
      <c r="AA674" s="174"/>
      <c r="AB674" s="174"/>
      <c r="AC674" s="174"/>
      <c r="AD674" s="174"/>
      <c r="AE674" s="174"/>
      <c r="AF674" s="174"/>
    </row>
    <row r="675" spans="1:32" ht="15.75" customHeight="1">
      <c r="A675" s="3"/>
      <c r="S675" s="174"/>
      <c r="T675" s="174"/>
      <c r="U675" s="174"/>
      <c r="V675" s="174"/>
      <c r="W675" s="174"/>
      <c r="X675" s="174"/>
      <c r="Y675" s="174"/>
      <c r="Z675" s="174"/>
      <c r="AA675" s="174"/>
      <c r="AB675" s="174"/>
      <c r="AC675" s="174"/>
      <c r="AD675" s="174"/>
      <c r="AE675" s="174"/>
      <c r="AF675" s="174"/>
    </row>
    <row r="676" spans="1:32" ht="15.75" customHeight="1">
      <c r="A676" s="3"/>
      <c r="S676" s="174"/>
      <c r="T676" s="174"/>
      <c r="U676" s="174"/>
      <c r="V676" s="174"/>
      <c r="W676" s="174"/>
      <c r="X676" s="174"/>
      <c r="Y676" s="174"/>
      <c r="Z676" s="174"/>
      <c r="AA676" s="174"/>
      <c r="AB676" s="174"/>
      <c r="AC676" s="174"/>
      <c r="AD676" s="174"/>
      <c r="AE676" s="174"/>
      <c r="AF676" s="174"/>
    </row>
    <row r="677" spans="1:32" ht="15.75" customHeight="1">
      <c r="A677" s="3"/>
      <c r="S677" s="174"/>
      <c r="T677" s="174"/>
      <c r="U677" s="174"/>
      <c r="V677" s="174"/>
      <c r="W677" s="174"/>
      <c r="X677" s="174"/>
      <c r="Y677" s="174"/>
      <c r="Z677" s="174"/>
      <c r="AA677" s="174"/>
      <c r="AB677" s="174"/>
      <c r="AC677" s="174"/>
      <c r="AD677" s="174"/>
      <c r="AE677" s="174"/>
      <c r="AF677" s="174"/>
    </row>
    <row r="678" spans="1:32" ht="15.75" customHeight="1">
      <c r="A678" s="3"/>
      <c r="S678" s="174"/>
      <c r="T678" s="174"/>
      <c r="U678" s="174"/>
      <c r="V678" s="174"/>
      <c r="W678" s="174"/>
      <c r="X678" s="174"/>
      <c r="Y678" s="174"/>
      <c r="Z678" s="174"/>
      <c r="AA678" s="174"/>
      <c r="AB678" s="174"/>
      <c r="AC678" s="174"/>
      <c r="AD678" s="174"/>
      <c r="AE678" s="174"/>
      <c r="AF678" s="174"/>
    </row>
    <row r="679" spans="1:32" ht="15.75" customHeight="1">
      <c r="A679" s="3"/>
      <c r="S679" s="174"/>
      <c r="T679" s="174"/>
      <c r="U679" s="174"/>
      <c r="V679" s="174"/>
      <c r="W679" s="174"/>
      <c r="X679" s="174"/>
      <c r="Y679" s="174"/>
      <c r="Z679" s="174"/>
      <c r="AA679" s="174"/>
      <c r="AB679" s="174"/>
      <c r="AC679" s="174"/>
      <c r="AD679" s="174"/>
      <c r="AE679" s="174"/>
      <c r="AF679" s="174"/>
    </row>
    <row r="680" spans="1:32" ht="15.75" customHeight="1">
      <c r="A680" s="3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174"/>
      <c r="AF680" s="174"/>
    </row>
    <row r="681" spans="1:32" ht="15.75" customHeight="1">
      <c r="A681" s="3"/>
      <c r="S681" s="174"/>
      <c r="T681" s="174"/>
      <c r="U681" s="174"/>
      <c r="V681" s="174"/>
      <c r="W681" s="174"/>
      <c r="X681" s="174"/>
      <c r="Y681" s="174"/>
      <c r="Z681" s="174"/>
      <c r="AA681" s="174"/>
      <c r="AB681" s="174"/>
      <c r="AC681" s="174"/>
      <c r="AD681" s="174"/>
      <c r="AE681" s="174"/>
      <c r="AF681" s="174"/>
    </row>
    <row r="682" spans="1:32" ht="15.75" customHeight="1">
      <c r="A682" s="3"/>
      <c r="S682" s="174"/>
      <c r="T682" s="174"/>
      <c r="U682" s="174"/>
      <c r="V682" s="174"/>
      <c r="W682" s="174"/>
      <c r="X682" s="174"/>
      <c r="Y682" s="174"/>
      <c r="Z682" s="174"/>
      <c r="AA682" s="174"/>
      <c r="AB682" s="174"/>
      <c r="AC682" s="174"/>
      <c r="AD682" s="174"/>
      <c r="AE682" s="174"/>
      <c r="AF682" s="174"/>
    </row>
    <row r="683" spans="1:32" ht="15.75" customHeight="1">
      <c r="A683" s="3"/>
      <c r="S683" s="174"/>
      <c r="T683" s="174"/>
      <c r="U683" s="174"/>
      <c r="V683" s="174"/>
      <c r="W683" s="174"/>
      <c r="X683" s="174"/>
      <c r="Y683" s="174"/>
      <c r="Z683" s="174"/>
      <c r="AA683" s="174"/>
      <c r="AB683" s="174"/>
      <c r="AC683" s="174"/>
      <c r="AD683" s="174"/>
      <c r="AE683" s="174"/>
      <c r="AF683" s="174"/>
    </row>
    <row r="684" spans="1:32" ht="15.75" customHeight="1">
      <c r="A684" s="3"/>
      <c r="S684" s="174"/>
      <c r="T684" s="174"/>
      <c r="U684" s="174"/>
      <c r="V684" s="174"/>
      <c r="W684" s="174"/>
      <c r="X684" s="174"/>
      <c r="Y684" s="174"/>
      <c r="Z684" s="174"/>
      <c r="AA684" s="174"/>
      <c r="AB684" s="174"/>
      <c r="AC684" s="174"/>
      <c r="AD684" s="174"/>
      <c r="AE684" s="174"/>
      <c r="AF684" s="174"/>
    </row>
    <row r="685" spans="1:32" ht="15.75" customHeight="1">
      <c r="A685" s="3"/>
      <c r="S685" s="174"/>
      <c r="T685" s="174"/>
      <c r="U685" s="174"/>
      <c r="V685" s="174"/>
      <c r="W685" s="174"/>
      <c r="X685" s="174"/>
      <c r="Y685" s="174"/>
      <c r="Z685" s="174"/>
      <c r="AA685" s="174"/>
      <c r="AB685" s="174"/>
      <c r="AC685" s="174"/>
      <c r="AD685" s="174"/>
      <c r="AE685" s="174"/>
      <c r="AF685" s="174"/>
    </row>
    <row r="686" spans="1:32" ht="15.75" customHeight="1">
      <c r="A686" s="3"/>
      <c r="S686" s="174"/>
      <c r="T686" s="174"/>
      <c r="U686" s="174"/>
      <c r="V686" s="174"/>
      <c r="W686" s="174"/>
      <c r="X686" s="174"/>
      <c r="Y686" s="174"/>
      <c r="Z686" s="174"/>
      <c r="AA686" s="174"/>
      <c r="AB686" s="174"/>
      <c r="AC686" s="174"/>
      <c r="AD686" s="174"/>
      <c r="AE686" s="174"/>
      <c r="AF686" s="174"/>
    </row>
    <row r="687" spans="1:32" ht="15.75" customHeight="1">
      <c r="A687" s="3"/>
      <c r="S687" s="174"/>
      <c r="T687" s="174"/>
      <c r="U687" s="174"/>
      <c r="V687" s="174"/>
      <c r="W687" s="174"/>
      <c r="X687" s="174"/>
      <c r="Y687" s="174"/>
      <c r="Z687" s="174"/>
      <c r="AA687" s="174"/>
      <c r="AB687" s="174"/>
      <c r="AC687" s="174"/>
      <c r="AD687" s="174"/>
      <c r="AE687" s="174"/>
      <c r="AF687" s="174"/>
    </row>
    <row r="688" spans="1:32" ht="15.75" customHeight="1">
      <c r="A688" s="3"/>
      <c r="S688" s="174"/>
      <c r="T688" s="174"/>
      <c r="U688" s="174"/>
      <c r="V688" s="174"/>
      <c r="W688" s="174"/>
      <c r="X688" s="174"/>
      <c r="Y688" s="174"/>
      <c r="Z688" s="174"/>
      <c r="AA688" s="174"/>
      <c r="AB688" s="174"/>
      <c r="AC688" s="174"/>
      <c r="AD688" s="174"/>
      <c r="AE688" s="174"/>
      <c r="AF688" s="174"/>
    </row>
    <row r="689" spans="1:32" ht="15.75" customHeight="1">
      <c r="A689" s="3"/>
      <c r="S689" s="174"/>
      <c r="T689" s="174"/>
      <c r="U689" s="174"/>
      <c r="V689" s="174"/>
      <c r="W689" s="174"/>
      <c r="X689" s="174"/>
      <c r="Y689" s="174"/>
      <c r="Z689" s="174"/>
      <c r="AA689" s="174"/>
      <c r="AB689" s="174"/>
      <c r="AC689" s="174"/>
      <c r="AD689" s="174"/>
      <c r="AE689" s="174"/>
      <c r="AF689" s="174"/>
    </row>
    <row r="690" spans="1:32" ht="15.75" customHeight="1">
      <c r="A690" s="3"/>
      <c r="S690" s="174"/>
      <c r="T690" s="174"/>
      <c r="U690" s="174"/>
      <c r="V690" s="174"/>
      <c r="W690" s="174"/>
      <c r="X690" s="174"/>
      <c r="Y690" s="174"/>
      <c r="Z690" s="174"/>
      <c r="AA690" s="174"/>
      <c r="AB690" s="174"/>
      <c r="AC690" s="174"/>
      <c r="AD690" s="174"/>
      <c r="AE690" s="174"/>
      <c r="AF690" s="174"/>
    </row>
    <row r="691" spans="1:32" ht="15.75" customHeight="1">
      <c r="A691" s="3"/>
      <c r="S691" s="174"/>
      <c r="T691" s="174"/>
      <c r="U691" s="174"/>
      <c r="V691" s="174"/>
      <c r="W691" s="174"/>
      <c r="X691" s="174"/>
      <c r="Y691" s="174"/>
      <c r="Z691" s="174"/>
      <c r="AA691" s="174"/>
      <c r="AB691" s="174"/>
      <c r="AC691" s="174"/>
      <c r="AD691" s="174"/>
      <c r="AE691" s="174"/>
      <c r="AF691" s="174"/>
    </row>
    <row r="692" spans="1:32" ht="15.75" customHeight="1">
      <c r="A692" s="3"/>
      <c r="S692" s="174"/>
      <c r="T692" s="174"/>
      <c r="U692" s="174"/>
      <c r="V692" s="174"/>
      <c r="W692" s="174"/>
      <c r="X692" s="174"/>
      <c r="Y692" s="174"/>
      <c r="Z692" s="174"/>
      <c r="AA692" s="174"/>
      <c r="AB692" s="174"/>
      <c r="AC692" s="174"/>
      <c r="AD692" s="174"/>
      <c r="AE692" s="174"/>
      <c r="AF692" s="174"/>
    </row>
    <row r="693" spans="1:32" ht="15.75" customHeight="1">
      <c r="A693" s="3"/>
      <c r="S693" s="174"/>
      <c r="T693" s="174"/>
      <c r="U693" s="174"/>
      <c r="V693" s="174"/>
      <c r="W693" s="174"/>
      <c r="X693" s="174"/>
      <c r="Y693" s="174"/>
      <c r="Z693" s="174"/>
      <c r="AA693" s="174"/>
      <c r="AB693" s="174"/>
      <c r="AC693" s="174"/>
      <c r="AD693" s="174"/>
      <c r="AE693" s="174"/>
      <c r="AF693" s="174"/>
    </row>
    <row r="694" spans="1:32" ht="15.75" customHeight="1">
      <c r="A694" s="3"/>
      <c r="S694" s="174"/>
      <c r="T694" s="174"/>
      <c r="U694" s="174"/>
      <c r="V694" s="174"/>
      <c r="W694" s="174"/>
      <c r="X694" s="174"/>
      <c r="Y694" s="174"/>
      <c r="Z694" s="174"/>
      <c r="AA694" s="174"/>
      <c r="AB694" s="174"/>
      <c r="AC694" s="174"/>
      <c r="AD694" s="174"/>
      <c r="AE694" s="174"/>
      <c r="AF694" s="174"/>
    </row>
    <row r="695" spans="1:32" ht="15.75" customHeight="1">
      <c r="A695" s="3"/>
      <c r="S695" s="174"/>
      <c r="T695" s="174"/>
      <c r="U695" s="174"/>
      <c r="V695" s="174"/>
      <c r="W695" s="174"/>
      <c r="X695" s="174"/>
      <c r="Y695" s="174"/>
      <c r="Z695" s="174"/>
      <c r="AA695" s="174"/>
      <c r="AB695" s="174"/>
      <c r="AC695" s="174"/>
      <c r="AD695" s="174"/>
      <c r="AE695" s="174"/>
      <c r="AF695" s="174"/>
    </row>
    <row r="696" spans="1:32" ht="15.75" customHeight="1">
      <c r="A696" s="3"/>
      <c r="S696" s="174"/>
      <c r="T696" s="174"/>
      <c r="U696" s="174"/>
      <c r="V696" s="174"/>
      <c r="W696" s="174"/>
      <c r="X696" s="174"/>
      <c r="Y696" s="174"/>
      <c r="Z696" s="174"/>
      <c r="AA696" s="174"/>
      <c r="AB696" s="174"/>
      <c r="AC696" s="174"/>
      <c r="AD696" s="174"/>
      <c r="AE696" s="174"/>
      <c r="AF696" s="174"/>
    </row>
    <row r="697" spans="1:32" ht="15.75" customHeight="1">
      <c r="A697" s="3"/>
      <c r="S697" s="174"/>
      <c r="T697" s="174"/>
      <c r="U697" s="174"/>
      <c r="V697" s="174"/>
      <c r="W697" s="174"/>
      <c r="X697" s="174"/>
      <c r="Y697" s="174"/>
      <c r="Z697" s="174"/>
      <c r="AA697" s="174"/>
      <c r="AB697" s="174"/>
      <c r="AC697" s="174"/>
      <c r="AD697" s="174"/>
      <c r="AE697" s="174"/>
      <c r="AF697" s="174"/>
    </row>
    <row r="698" spans="1:32" ht="15.75" customHeight="1">
      <c r="A698" s="3"/>
      <c r="S698" s="174"/>
      <c r="T698" s="174"/>
      <c r="U698" s="174"/>
      <c r="V698" s="174"/>
      <c r="W698" s="174"/>
      <c r="X698" s="174"/>
      <c r="Y698" s="174"/>
      <c r="Z698" s="174"/>
      <c r="AA698" s="174"/>
      <c r="AB698" s="174"/>
      <c r="AC698" s="174"/>
      <c r="AD698" s="174"/>
      <c r="AE698" s="174"/>
      <c r="AF698" s="174"/>
    </row>
    <row r="699" spans="1:32" ht="15.75" customHeight="1">
      <c r="A699" s="3"/>
      <c r="S699" s="174"/>
      <c r="T699" s="174"/>
      <c r="U699" s="174"/>
      <c r="V699" s="174"/>
      <c r="W699" s="174"/>
      <c r="X699" s="174"/>
      <c r="Y699" s="174"/>
      <c r="Z699" s="174"/>
      <c r="AA699" s="174"/>
      <c r="AB699" s="174"/>
      <c r="AC699" s="174"/>
      <c r="AD699" s="174"/>
      <c r="AE699" s="174"/>
      <c r="AF699" s="174"/>
    </row>
    <row r="700" spans="1:32" ht="15.75" customHeight="1">
      <c r="A700" s="3"/>
      <c r="S700" s="174"/>
      <c r="T700" s="174"/>
      <c r="U700" s="174"/>
      <c r="V700" s="174"/>
      <c r="W700" s="174"/>
      <c r="X700" s="174"/>
      <c r="Y700" s="174"/>
      <c r="Z700" s="174"/>
      <c r="AA700" s="174"/>
      <c r="AB700" s="174"/>
      <c r="AC700" s="174"/>
      <c r="AD700" s="174"/>
      <c r="AE700" s="174"/>
      <c r="AF700" s="174"/>
    </row>
    <row r="701" spans="1:32" ht="15.75" customHeight="1">
      <c r="A701" s="3"/>
      <c r="S701" s="174"/>
      <c r="T701" s="174"/>
      <c r="U701" s="174"/>
      <c r="V701" s="174"/>
      <c r="W701" s="174"/>
      <c r="X701" s="174"/>
      <c r="Y701" s="174"/>
      <c r="Z701" s="174"/>
      <c r="AA701" s="174"/>
      <c r="AB701" s="174"/>
      <c r="AC701" s="174"/>
      <c r="AD701" s="174"/>
      <c r="AE701" s="174"/>
      <c r="AF701" s="174"/>
    </row>
    <row r="702" spans="1:32" ht="15.75" customHeight="1">
      <c r="A702" s="3"/>
      <c r="S702" s="174"/>
      <c r="T702" s="174"/>
      <c r="U702" s="174"/>
      <c r="V702" s="174"/>
      <c r="W702" s="174"/>
      <c r="X702" s="174"/>
      <c r="Y702" s="174"/>
      <c r="Z702" s="174"/>
      <c r="AA702" s="174"/>
      <c r="AB702" s="174"/>
      <c r="AC702" s="174"/>
      <c r="AD702" s="174"/>
      <c r="AE702" s="174"/>
      <c r="AF702" s="174"/>
    </row>
    <row r="703" spans="1:32" ht="15.75" customHeight="1">
      <c r="A703" s="3"/>
      <c r="S703" s="174"/>
      <c r="T703" s="174"/>
      <c r="U703" s="174"/>
      <c r="V703" s="174"/>
      <c r="W703" s="174"/>
      <c r="X703" s="174"/>
      <c r="Y703" s="174"/>
      <c r="Z703" s="174"/>
      <c r="AA703" s="174"/>
      <c r="AB703" s="174"/>
      <c r="AC703" s="174"/>
      <c r="AD703" s="174"/>
      <c r="AE703" s="174"/>
      <c r="AF703" s="174"/>
    </row>
    <row r="704" spans="1:32" ht="15.75" customHeight="1">
      <c r="A704" s="3"/>
      <c r="S704" s="174"/>
      <c r="T704" s="174"/>
      <c r="U704" s="174"/>
      <c r="V704" s="174"/>
      <c r="W704" s="174"/>
      <c r="X704" s="174"/>
      <c r="Y704" s="174"/>
      <c r="Z704" s="174"/>
      <c r="AA704" s="174"/>
      <c r="AB704" s="174"/>
      <c r="AC704" s="174"/>
      <c r="AD704" s="174"/>
      <c r="AE704" s="174"/>
      <c r="AF704" s="174"/>
    </row>
    <row r="705" spans="1:32" ht="15.75" customHeight="1">
      <c r="A705" s="3"/>
      <c r="S705" s="174"/>
      <c r="T705" s="174"/>
      <c r="U705" s="174"/>
      <c r="V705" s="174"/>
      <c r="W705" s="174"/>
      <c r="X705" s="174"/>
      <c r="Y705" s="174"/>
      <c r="Z705" s="174"/>
      <c r="AA705" s="174"/>
      <c r="AB705" s="174"/>
      <c r="AC705" s="174"/>
      <c r="AD705" s="174"/>
      <c r="AE705" s="174"/>
      <c r="AF705" s="174"/>
    </row>
    <row r="706" spans="1:32" ht="15.75" customHeight="1">
      <c r="A706" s="3"/>
      <c r="S706" s="174"/>
      <c r="T706" s="174"/>
      <c r="U706" s="174"/>
      <c r="V706" s="174"/>
      <c r="W706" s="174"/>
      <c r="X706" s="174"/>
      <c r="Y706" s="174"/>
      <c r="Z706" s="174"/>
      <c r="AA706" s="174"/>
      <c r="AB706" s="174"/>
      <c r="AC706" s="174"/>
      <c r="AD706" s="174"/>
      <c r="AE706" s="174"/>
      <c r="AF706" s="174"/>
    </row>
    <row r="707" spans="1:32" ht="15.75" customHeight="1">
      <c r="A707" s="3"/>
      <c r="S707" s="174"/>
      <c r="T707" s="174"/>
      <c r="U707" s="174"/>
      <c r="V707" s="174"/>
      <c r="W707" s="174"/>
      <c r="X707" s="174"/>
      <c r="Y707" s="174"/>
      <c r="Z707" s="174"/>
      <c r="AA707" s="174"/>
      <c r="AB707" s="174"/>
      <c r="AC707" s="174"/>
      <c r="AD707" s="174"/>
      <c r="AE707" s="174"/>
      <c r="AF707" s="174"/>
    </row>
    <row r="708" spans="1:32" ht="15.75" customHeight="1">
      <c r="A708" s="3"/>
      <c r="S708" s="174"/>
      <c r="T708" s="174"/>
      <c r="U708" s="174"/>
      <c r="V708" s="174"/>
      <c r="W708" s="174"/>
      <c r="X708" s="174"/>
      <c r="Y708" s="174"/>
      <c r="Z708" s="174"/>
      <c r="AA708" s="174"/>
      <c r="AB708" s="174"/>
      <c r="AC708" s="174"/>
      <c r="AD708" s="174"/>
      <c r="AE708" s="174"/>
      <c r="AF708" s="174"/>
    </row>
    <row r="709" spans="1:32" ht="15.75" customHeight="1">
      <c r="A709" s="3"/>
      <c r="S709" s="174"/>
      <c r="T709" s="174"/>
      <c r="U709" s="174"/>
      <c r="V709" s="174"/>
      <c r="W709" s="174"/>
      <c r="X709" s="174"/>
      <c r="Y709" s="174"/>
      <c r="Z709" s="174"/>
      <c r="AA709" s="174"/>
      <c r="AB709" s="174"/>
      <c r="AC709" s="174"/>
      <c r="AD709" s="174"/>
      <c r="AE709" s="174"/>
      <c r="AF709" s="174"/>
    </row>
    <row r="710" spans="1:32" ht="15.75" customHeight="1">
      <c r="A710" s="3"/>
      <c r="S710" s="174"/>
      <c r="T710" s="174"/>
      <c r="U710" s="174"/>
      <c r="V710" s="174"/>
      <c r="W710" s="174"/>
      <c r="X710" s="174"/>
      <c r="Y710" s="174"/>
      <c r="Z710" s="174"/>
      <c r="AA710" s="174"/>
      <c r="AB710" s="174"/>
      <c r="AC710" s="174"/>
      <c r="AD710" s="174"/>
      <c r="AE710" s="174"/>
      <c r="AF710" s="174"/>
    </row>
    <row r="711" spans="1:32" ht="15.75" customHeight="1">
      <c r="A711" s="3"/>
      <c r="S711" s="174"/>
      <c r="T711" s="174"/>
      <c r="U711" s="174"/>
      <c r="V711" s="174"/>
      <c r="W711" s="174"/>
      <c r="X711" s="174"/>
      <c r="Y711" s="174"/>
      <c r="Z711" s="174"/>
      <c r="AA711" s="174"/>
      <c r="AB711" s="174"/>
      <c r="AC711" s="174"/>
      <c r="AD711" s="174"/>
      <c r="AE711" s="174"/>
      <c r="AF711" s="174"/>
    </row>
    <row r="712" spans="1:32" ht="15.75" customHeight="1">
      <c r="A712" s="3"/>
      <c r="S712" s="174"/>
      <c r="T712" s="174"/>
      <c r="U712" s="174"/>
      <c r="V712" s="174"/>
      <c r="W712" s="174"/>
      <c r="X712" s="174"/>
      <c r="Y712" s="174"/>
      <c r="Z712" s="174"/>
      <c r="AA712" s="174"/>
      <c r="AB712" s="174"/>
      <c r="AC712" s="174"/>
      <c r="AD712" s="174"/>
      <c r="AE712" s="174"/>
      <c r="AF712" s="174"/>
    </row>
    <row r="713" spans="1:32" ht="15.75" customHeight="1">
      <c r="A713" s="3"/>
      <c r="S713" s="174"/>
      <c r="T713" s="174"/>
      <c r="U713" s="174"/>
      <c r="V713" s="174"/>
      <c r="W713" s="174"/>
      <c r="X713" s="174"/>
      <c r="Y713" s="174"/>
      <c r="Z713" s="174"/>
      <c r="AA713" s="174"/>
      <c r="AB713" s="174"/>
      <c r="AC713" s="174"/>
      <c r="AD713" s="174"/>
      <c r="AE713" s="174"/>
      <c r="AF713" s="174"/>
    </row>
    <row r="714" spans="1:32" ht="15.75" customHeight="1">
      <c r="A714" s="3"/>
      <c r="S714" s="174"/>
      <c r="T714" s="174"/>
      <c r="U714" s="174"/>
      <c r="V714" s="174"/>
      <c r="W714" s="174"/>
      <c r="X714" s="174"/>
      <c r="Y714" s="174"/>
      <c r="Z714" s="174"/>
      <c r="AA714" s="174"/>
      <c r="AB714" s="174"/>
      <c r="AC714" s="174"/>
      <c r="AD714" s="174"/>
      <c r="AE714" s="174"/>
      <c r="AF714" s="174"/>
    </row>
    <row r="715" spans="1:32" ht="15.75" customHeight="1">
      <c r="A715" s="3"/>
      <c r="S715" s="174"/>
      <c r="T715" s="174"/>
      <c r="U715" s="174"/>
      <c r="V715" s="174"/>
      <c r="W715" s="174"/>
      <c r="X715" s="174"/>
      <c r="Y715" s="174"/>
      <c r="Z715" s="174"/>
      <c r="AA715" s="174"/>
      <c r="AB715" s="174"/>
      <c r="AC715" s="174"/>
      <c r="AD715" s="174"/>
      <c r="AE715" s="174"/>
      <c r="AF715" s="174"/>
    </row>
    <row r="716" spans="1:32" ht="15.75" customHeight="1">
      <c r="A716" s="3"/>
      <c r="S716" s="174"/>
      <c r="T716" s="174"/>
      <c r="U716" s="174"/>
      <c r="V716" s="174"/>
      <c r="W716" s="174"/>
      <c r="X716" s="174"/>
      <c r="Y716" s="174"/>
      <c r="Z716" s="174"/>
      <c r="AA716" s="174"/>
      <c r="AB716" s="174"/>
      <c r="AC716" s="174"/>
      <c r="AD716" s="174"/>
      <c r="AE716" s="174"/>
      <c r="AF716" s="174"/>
    </row>
    <row r="717" spans="1:32" ht="15.75" customHeight="1">
      <c r="A717" s="3"/>
      <c r="S717" s="174"/>
      <c r="T717" s="174"/>
      <c r="U717" s="174"/>
      <c r="V717" s="174"/>
      <c r="W717" s="174"/>
      <c r="X717" s="174"/>
      <c r="Y717" s="174"/>
      <c r="Z717" s="174"/>
      <c r="AA717" s="174"/>
      <c r="AB717" s="174"/>
      <c r="AC717" s="174"/>
      <c r="AD717" s="174"/>
      <c r="AE717" s="174"/>
      <c r="AF717" s="174"/>
    </row>
    <row r="718" spans="1:32" ht="15.75" customHeight="1">
      <c r="A718" s="3"/>
      <c r="S718" s="174"/>
      <c r="T718" s="174"/>
      <c r="U718" s="174"/>
      <c r="V718" s="174"/>
      <c r="W718" s="174"/>
      <c r="X718" s="174"/>
      <c r="Y718" s="174"/>
      <c r="Z718" s="174"/>
      <c r="AA718" s="174"/>
      <c r="AB718" s="174"/>
      <c r="AC718" s="174"/>
      <c r="AD718" s="174"/>
      <c r="AE718" s="174"/>
      <c r="AF718" s="174"/>
    </row>
    <row r="719" spans="1:32" ht="15.75" customHeight="1">
      <c r="A719" s="3"/>
      <c r="S719" s="174"/>
      <c r="T719" s="174"/>
      <c r="U719" s="174"/>
      <c r="V719" s="174"/>
      <c r="W719" s="174"/>
      <c r="X719" s="174"/>
      <c r="Y719" s="174"/>
      <c r="Z719" s="174"/>
      <c r="AA719" s="174"/>
      <c r="AB719" s="174"/>
      <c r="AC719" s="174"/>
      <c r="AD719" s="174"/>
      <c r="AE719" s="174"/>
      <c r="AF719" s="174"/>
    </row>
    <row r="720" spans="1:32" ht="15.75" customHeight="1">
      <c r="A720" s="3"/>
      <c r="S720" s="174"/>
      <c r="T720" s="174"/>
      <c r="U720" s="174"/>
      <c r="V720" s="174"/>
      <c r="W720" s="174"/>
      <c r="X720" s="174"/>
      <c r="Y720" s="174"/>
      <c r="Z720" s="174"/>
      <c r="AA720" s="174"/>
      <c r="AB720" s="174"/>
      <c r="AC720" s="174"/>
      <c r="AD720" s="174"/>
      <c r="AE720" s="174"/>
      <c r="AF720" s="174"/>
    </row>
    <row r="721" spans="1:32" ht="15.75" customHeight="1">
      <c r="A721" s="3"/>
      <c r="S721" s="174"/>
      <c r="T721" s="174"/>
      <c r="U721" s="174"/>
      <c r="V721" s="174"/>
      <c r="W721" s="174"/>
      <c r="X721" s="174"/>
      <c r="Y721" s="174"/>
      <c r="Z721" s="174"/>
      <c r="AA721" s="174"/>
      <c r="AB721" s="174"/>
      <c r="AC721" s="174"/>
      <c r="AD721" s="174"/>
      <c r="AE721" s="174"/>
      <c r="AF721" s="174"/>
    </row>
    <row r="722" spans="1:32" ht="15.75" customHeight="1">
      <c r="A722" s="3"/>
      <c r="S722" s="174"/>
      <c r="T722" s="174"/>
      <c r="U722" s="174"/>
      <c r="V722" s="174"/>
      <c r="W722" s="174"/>
      <c r="X722" s="174"/>
      <c r="Y722" s="174"/>
      <c r="Z722" s="174"/>
      <c r="AA722" s="174"/>
      <c r="AB722" s="174"/>
      <c r="AC722" s="174"/>
      <c r="AD722" s="174"/>
      <c r="AE722" s="174"/>
      <c r="AF722" s="174"/>
    </row>
    <row r="723" spans="1:32" ht="15.75" customHeight="1">
      <c r="A723" s="3"/>
      <c r="S723" s="174"/>
      <c r="T723" s="174"/>
      <c r="U723" s="174"/>
      <c r="V723" s="174"/>
      <c r="W723" s="174"/>
      <c r="X723" s="174"/>
      <c r="Y723" s="174"/>
      <c r="Z723" s="174"/>
      <c r="AA723" s="174"/>
      <c r="AB723" s="174"/>
      <c r="AC723" s="174"/>
      <c r="AD723" s="174"/>
      <c r="AE723" s="174"/>
      <c r="AF723" s="174"/>
    </row>
    <row r="724" spans="1:32" ht="15.75" customHeight="1">
      <c r="A724" s="3"/>
      <c r="S724" s="174"/>
      <c r="T724" s="174"/>
      <c r="U724" s="174"/>
      <c r="V724" s="174"/>
      <c r="W724" s="174"/>
      <c r="X724" s="174"/>
      <c r="Y724" s="174"/>
      <c r="Z724" s="174"/>
      <c r="AA724" s="174"/>
      <c r="AB724" s="174"/>
      <c r="AC724" s="174"/>
      <c r="AD724" s="174"/>
      <c r="AE724" s="174"/>
      <c r="AF724" s="174"/>
    </row>
    <row r="725" spans="1:32" ht="15.75" customHeight="1">
      <c r="A725" s="3"/>
      <c r="S725" s="174"/>
      <c r="T725" s="174"/>
      <c r="U725" s="174"/>
      <c r="V725" s="174"/>
      <c r="W725" s="174"/>
      <c r="X725" s="174"/>
      <c r="Y725" s="174"/>
      <c r="Z725" s="174"/>
      <c r="AA725" s="174"/>
      <c r="AB725" s="174"/>
      <c r="AC725" s="174"/>
      <c r="AD725" s="174"/>
      <c r="AE725" s="174"/>
      <c r="AF725" s="174"/>
    </row>
    <row r="726" spans="1:32" ht="15.75" customHeight="1">
      <c r="A726" s="3"/>
      <c r="S726" s="174"/>
      <c r="T726" s="174"/>
      <c r="U726" s="174"/>
      <c r="V726" s="174"/>
      <c r="W726" s="174"/>
      <c r="X726" s="174"/>
      <c r="Y726" s="174"/>
      <c r="Z726" s="174"/>
      <c r="AA726" s="174"/>
      <c r="AB726" s="174"/>
      <c r="AC726" s="174"/>
      <c r="AD726" s="174"/>
      <c r="AE726" s="174"/>
      <c r="AF726" s="174"/>
    </row>
    <row r="727" spans="1:32" ht="15.75" customHeight="1">
      <c r="A727" s="3"/>
      <c r="S727" s="174"/>
      <c r="T727" s="174"/>
      <c r="U727" s="174"/>
      <c r="V727" s="174"/>
      <c r="W727" s="174"/>
      <c r="X727" s="174"/>
      <c r="Y727" s="174"/>
      <c r="Z727" s="174"/>
      <c r="AA727" s="174"/>
      <c r="AB727" s="174"/>
      <c r="AC727" s="174"/>
      <c r="AD727" s="174"/>
      <c r="AE727" s="174"/>
      <c r="AF727" s="174"/>
    </row>
    <row r="728" spans="1:32" ht="15.75" customHeight="1">
      <c r="A728" s="3"/>
      <c r="S728" s="174"/>
      <c r="T728" s="174"/>
      <c r="U728" s="174"/>
      <c r="V728" s="174"/>
      <c r="W728" s="174"/>
      <c r="X728" s="174"/>
      <c r="Y728" s="174"/>
      <c r="Z728" s="174"/>
      <c r="AA728" s="174"/>
      <c r="AB728" s="174"/>
      <c r="AC728" s="174"/>
      <c r="AD728" s="174"/>
      <c r="AE728" s="174"/>
      <c r="AF728" s="174"/>
    </row>
    <row r="729" spans="1:32" ht="15.75" customHeight="1">
      <c r="A729" s="3"/>
      <c r="S729" s="174"/>
      <c r="T729" s="174"/>
      <c r="U729" s="174"/>
      <c r="V729" s="174"/>
      <c r="W729" s="174"/>
      <c r="X729" s="174"/>
      <c r="Y729" s="174"/>
      <c r="Z729" s="174"/>
      <c r="AA729" s="174"/>
      <c r="AB729" s="174"/>
      <c r="AC729" s="174"/>
      <c r="AD729" s="174"/>
      <c r="AE729" s="174"/>
      <c r="AF729" s="174"/>
    </row>
    <row r="730" spans="1:32" ht="15.75" customHeight="1">
      <c r="A730" s="3"/>
      <c r="S730" s="174"/>
      <c r="T730" s="174"/>
      <c r="U730" s="174"/>
      <c r="V730" s="174"/>
      <c r="W730" s="174"/>
      <c r="X730" s="174"/>
      <c r="Y730" s="174"/>
      <c r="Z730" s="174"/>
      <c r="AA730" s="174"/>
      <c r="AB730" s="174"/>
      <c r="AC730" s="174"/>
      <c r="AD730" s="174"/>
      <c r="AE730" s="174"/>
      <c r="AF730" s="174"/>
    </row>
    <row r="731" spans="1:32" ht="15.75" customHeight="1">
      <c r="A731" s="3"/>
      <c r="S731" s="174"/>
      <c r="T731" s="174"/>
      <c r="U731" s="174"/>
      <c r="V731" s="174"/>
      <c r="W731" s="174"/>
      <c r="X731" s="174"/>
      <c r="Y731" s="174"/>
      <c r="Z731" s="174"/>
      <c r="AA731" s="174"/>
      <c r="AB731" s="174"/>
      <c r="AC731" s="174"/>
      <c r="AD731" s="174"/>
      <c r="AE731" s="174"/>
      <c r="AF731" s="174"/>
    </row>
    <row r="732" spans="1:32" ht="15.75" customHeight="1">
      <c r="A732" s="3"/>
      <c r="S732" s="174"/>
      <c r="T732" s="174"/>
      <c r="U732" s="174"/>
      <c r="V732" s="174"/>
      <c r="W732" s="174"/>
      <c r="X732" s="174"/>
      <c r="Y732" s="174"/>
      <c r="Z732" s="174"/>
      <c r="AA732" s="174"/>
      <c r="AB732" s="174"/>
      <c r="AC732" s="174"/>
      <c r="AD732" s="174"/>
      <c r="AE732" s="174"/>
      <c r="AF732" s="174"/>
    </row>
    <row r="733" spans="1:32" ht="15.75" customHeight="1">
      <c r="A733" s="3"/>
      <c r="S733" s="174"/>
      <c r="T733" s="174"/>
      <c r="U733" s="174"/>
      <c r="V733" s="174"/>
      <c r="W733" s="174"/>
      <c r="X733" s="174"/>
      <c r="Y733" s="174"/>
      <c r="Z733" s="174"/>
      <c r="AA733" s="174"/>
      <c r="AB733" s="174"/>
      <c r="AC733" s="174"/>
      <c r="AD733" s="174"/>
      <c r="AE733" s="174"/>
      <c r="AF733" s="174"/>
    </row>
    <row r="734" spans="1:32" ht="15.75" customHeight="1">
      <c r="A734" s="3"/>
      <c r="S734" s="174"/>
      <c r="T734" s="174"/>
      <c r="U734" s="174"/>
      <c r="V734" s="174"/>
      <c r="W734" s="174"/>
      <c r="X734" s="174"/>
      <c r="Y734" s="174"/>
      <c r="Z734" s="174"/>
      <c r="AA734" s="174"/>
      <c r="AB734" s="174"/>
      <c r="AC734" s="174"/>
      <c r="AD734" s="174"/>
      <c r="AE734" s="174"/>
      <c r="AF734" s="174"/>
    </row>
    <row r="735" spans="1:32" ht="15.75" customHeight="1">
      <c r="A735" s="3"/>
      <c r="S735" s="174"/>
      <c r="T735" s="174"/>
      <c r="U735" s="174"/>
      <c r="V735" s="174"/>
      <c r="W735" s="174"/>
      <c r="X735" s="174"/>
      <c r="Y735" s="174"/>
      <c r="Z735" s="174"/>
      <c r="AA735" s="174"/>
      <c r="AB735" s="174"/>
      <c r="AC735" s="174"/>
      <c r="AD735" s="174"/>
      <c r="AE735" s="174"/>
      <c r="AF735" s="174"/>
    </row>
    <row r="736" spans="1:32" ht="15.75" customHeight="1">
      <c r="A736" s="3"/>
      <c r="S736" s="174"/>
      <c r="T736" s="174"/>
      <c r="U736" s="174"/>
      <c r="V736" s="174"/>
      <c r="W736" s="174"/>
      <c r="X736" s="174"/>
      <c r="Y736" s="174"/>
      <c r="Z736" s="174"/>
      <c r="AA736" s="174"/>
      <c r="AB736" s="174"/>
      <c r="AC736" s="174"/>
      <c r="AD736" s="174"/>
      <c r="AE736" s="174"/>
      <c r="AF736" s="174"/>
    </row>
    <row r="737" spans="1:32" ht="15.75" customHeight="1">
      <c r="A737" s="3"/>
      <c r="S737" s="174"/>
      <c r="T737" s="174"/>
      <c r="U737" s="174"/>
      <c r="V737" s="174"/>
      <c r="W737" s="174"/>
      <c r="X737" s="174"/>
      <c r="Y737" s="174"/>
      <c r="Z737" s="174"/>
      <c r="AA737" s="174"/>
      <c r="AB737" s="174"/>
      <c r="AC737" s="174"/>
      <c r="AD737" s="174"/>
      <c r="AE737" s="174"/>
      <c r="AF737" s="174"/>
    </row>
    <row r="738" spans="1:32" ht="15.75" customHeight="1">
      <c r="A738" s="3"/>
      <c r="S738" s="174"/>
      <c r="T738" s="174"/>
      <c r="U738" s="174"/>
      <c r="V738" s="174"/>
      <c r="W738" s="174"/>
      <c r="X738" s="174"/>
      <c r="Y738" s="174"/>
      <c r="Z738" s="174"/>
      <c r="AA738" s="174"/>
      <c r="AB738" s="174"/>
      <c r="AC738" s="174"/>
      <c r="AD738" s="174"/>
      <c r="AE738" s="174"/>
      <c r="AF738" s="174"/>
    </row>
    <row r="739" spans="1:32" ht="15.75" customHeight="1">
      <c r="A739" s="3"/>
      <c r="S739" s="174"/>
      <c r="T739" s="174"/>
      <c r="U739" s="174"/>
      <c r="V739" s="174"/>
      <c r="W739" s="174"/>
      <c r="X739" s="174"/>
      <c r="Y739" s="174"/>
      <c r="Z739" s="174"/>
      <c r="AA739" s="174"/>
      <c r="AB739" s="174"/>
      <c r="AC739" s="174"/>
      <c r="AD739" s="174"/>
      <c r="AE739" s="174"/>
      <c r="AF739" s="174"/>
    </row>
    <row r="740" spans="1:32" ht="15.75" customHeight="1">
      <c r="A740" s="3"/>
      <c r="S740" s="174"/>
      <c r="T740" s="174"/>
      <c r="U740" s="174"/>
      <c r="V740" s="174"/>
      <c r="W740" s="174"/>
      <c r="X740" s="174"/>
      <c r="Y740" s="174"/>
      <c r="Z740" s="174"/>
      <c r="AA740" s="174"/>
      <c r="AB740" s="174"/>
      <c r="AC740" s="174"/>
      <c r="AD740" s="174"/>
      <c r="AE740" s="174"/>
      <c r="AF740" s="174"/>
    </row>
    <row r="741" spans="1:32" ht="15.75" customHeight="1">
      <c r="A741" s="3"/>
      <c r="S741" s="174"/>
      <c r="T741" s="174"/>
      <c r="U741" s="174"/>
      <c r="V741" s="174"/>
      <c r="W741" s="174"/>
      <c r="X741" s="174"/>
      <c r="Y741" s="174"/>
      <c r="Z741" s="174"/>
      <c r="AA741" s="174"/>
      <c r="AB741" s="174"/>
      <c r="AC741" s="174"/>
      <c r="AD741" s="174"/>
      <c r="AE741" s="174"/>
      <c r="AF741" s="174"/>
    </row>
    <row r="742" spans="1:32" ht="15.75" customHeight="1">
      <c r="A742" s="3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</row>
    <row r="743" spans="1:32" ht="15.75" customHeight="1">
      <c r="A743" s="3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</row>
    <row r="744" spans="1:32" ht="15.75" customHeight="1">
      <c r="A744" s="3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</row>
    <row r="745" spans="1:32" ht="15.75" customHeight="1">
      <c r="A745" s="3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</row>
    <row r="746" spans="1:32" ht="15.75" customHeight="1">
      <c r="A746" s="3"/>
      <c r="S746" s="174"/>
      <c r="T746" s="174"/>
      <c r="U746" s="174"/>
      <c r="V746" s="174"/>
      <c r="W746" s="174"/>
      <c r="X746" s="174"/>
      <c r="Y746" s="174"/>
      <c r="Z746" s="174"/>
      <c r="AA746" s="174"/>
      <c r="AB746" s="174"/>
      <c r="AC746" s="174"/>
      <c r="AD746" s="174"/>
      <c r="AE746" s="174"/>
      <c r="AF746" s="174"/>
    </row>
    <row r="747" spans="1:32" ht="15.75" customHeight="1">
      <c r="A747" s="3"/>
      <c r="S747" s="174"/>
      <c r="T747" s="174"/>
      <c r="U747" s="174"/>
      <c r="V747" s="174"/>
      <c r="W747" s="174"/>
      <c r="X747" s="174"/>
      <c r="Y747" s="174"/>
      <c r="Z747" s="174"/>
      <c r="AA747" s="174"/>
      <c r="AB747" s="174"/>
      <c r="AC747" s="174"/>
      <c r="AD747" s="174"/>
      <c r="AE747" s="174"/>
      <c r="AF747" s="174"/>
    </row>
    <row r="748" spans="1:32" ht="15.75" customHeight="1">
      <c r="A748" s="3"/>
      <c r="S748" s="174"/>
      <c r="T748" s="174"/>
      <c r="U748" s="174"/>
      <c r="V748" s="174"/>
      <c r="W748" s="174"/>
      <c r="X748" s="174"/>
      <c r="Y748" s="174"/>
      <c r="Z748" s="174"/>
      <c r="AA748" s="174"/>
      <c r="AB748" s="174"/>
      <c r="AC748" s="174"/>
      <c r="AD748" s="174"/>
      <c r="AE748" s="174"/>
      <c r="AF748" s="174"/>
    </row>
    <row r="749" spans="1:32" ht="15.75" customHeight="1">
      <c r="A749" s="3"/>
      <c r="S749" s="174"/>
      <c r="T749" s="174"/>
      <c r="U749" s="174"/>
      <c r="V749" s="174"/>
      <c r="W749" s="174"/>
      <c r="X749" s="174"/>
      <c r="Y749" s="174"/>
      <c r="Z749" s="174"/>
      <c r="AA749" s="174"/>
      <c r="AB749" s="174"/>
      <c r="AC749" s="174"/>
      <c r="AD749" s="174"/>
      <c r="AE749" s="174"/>
      <c r="AF749" s="174"/>
    </row>
    <row r="750" spans="1:32" ht="15.75" customHeight="1">
      <c r="A750" s="3"/>
      <c r="S750" s="174"/>
      <c r="T750" s="174"/>
      <c r="U750" s="174"/>
      <c r="V750" s="174"/>
      <c r="W750" s="174"/>
      <c r="X750" s="174"/>
      <c r="Y750" s="174"/>
      <c r="Z750" s="174"/>
      <c r="AA750" s="174"/>
      <c r="AB750" s="174"/>
      <c r="AC750" s="174"/>
      <c r="AD750" s="174"/>
      <c r="AE750" s="174"/>
      <c r="AF750" s="174"/>
    </row>
    <row r="751" spans="1:32" ht="15.75" customHeight="1">
      <c r="A751" s="3"/>
      <c r="S751" s="174"/>
      <c r="T751" s="174"/>
      <c r="U751" s="174"/>
      <c r="V751" s="174"/>
      <c r="W751" s="174"/>
      <c r="X751" s="174"/>
      <c r="Y751" s="174"/>
      <c r="Z751" s="174"/>
      <c r="AA751" s="174"/>
      <c r="AB751" s="174"/>
      <c r="AC751" s="174"/>
      <c r="AD751" s="174"/>
      <c r="AE751" s="174"/>
      <c r="AF751" s="174"/>
    </row>
    <row r="752" spans="1:32" ht="15.75" customHeight="1">
      <c r="A752" s="3"/>
      <c r="S752" s="174"/>
      <c r="T752" s="174"/>
      <c r="U752" s="174"/>
      <c r="V752" s="174"/>
      <c r="W752" s="174"/>
      <c r="X752" s="174"/>
      <c r="Y752" s="174"/>
      <c r="Z752" s="174"/>
      <c r="AA752" s="174"/>
      <c r="AB752" s="174"/>
      <c r="AC752" s="174"/>
      <c r="AD752" s="174"/>
      <c r="AE752" s="174"/>
      <c r="AF752" s="174"/>
    </row>
    <row r="753" spans="1:32" ht="15.75" customHeight="1">
      <c r="A753" s="3"/>
      <c r="S753" s="174"/>
      <c r="T753" s="174"/>
      <c r="U753" s="174"/>
      <c r="V753" s="174"/>
      <c r="W753" s="174"/>
      <c r="X753" s="174"/>
      <c r="Y753" s="174"/>
      <c r="Z753" s="174"/>
      <c r="AA753" s="174"/>
      <c r="AB753" s="174"/>
      <c r="AC753" s="174"/>
      <c r="AD753" s="174"/>
      <c r="AE753" s="174"/>
      <c r="AF753" s="174"/>
    </row>
    <row r="754" spans="1:32" ht="15.75" customHeight="1">
      <c r="A754" s="3"/>
      <c r="S754" s="174"/>
      <c r="T754" s="174"/>
      <c r="U754" s="174"/>
      <c r="V754" s="174"/>
      <c r="W754" s="174"/>
      <c r="X754" s="174"/>
      <c r="Y754" s="174"/>
      <c r="Z754" s="174"/>
      <c r="AA754" s="174"/>
      <c r="AB754" s="174"/>
      <c r="AC754" s="174"/>
      <c r="AD754" s="174"/>
      <c r="AE754" s="174"/>
      <c r="AF754" s="174"/>
    </row>
    <row r="755" spans="1:32" ht="15.75" customHeight="1">
      <c r="A755" s="3"/>
      <c r="S755" s="174"/>
      <c r="T755" s="174"/>
      <c r="U755" s="174"/>
      <c r="V755" s="174"/>
      <c r="W755" s="174"/>
      <c r="X755" s="174"/>
      <c r="Y755" s="174"/>
      <c r="Z755" s="174"/>
      <c r="AA755" s="174"/>
      <c r="AB755" s="174"/>
      <c r="AC755" s="174"/>
      <c r="AD755" s="174"/>
      <c r="AE755" s="174"/>
      <c r="AF755" s="174"/>
    </row>
    <row r="756" spans="1:32" ht="15.75" customHeight="1">
      <c r="A756" s="3"/>
      <c r="S756" s="174"/>
      <c r="T756" s="174"/>
      <c r="U756" s="174"/>
      <c r="V756" s="174"/>
      <c r="W756" s="174"/>
      <c r="X756" s="174"/>
      <c r="Y756" s="174"/>
      <c r="Z756" s="174"/>
      <c r="AA756" s="174"/>
      <c r="AB756" s="174"/>
      <c r="AC756" s="174"/>
      <c r="AD756" s="174"/>
      <c r="AE756" s="174"/>
      <c r="AF756" s="174"/>
    </row>
    <row r="757" spans="1:32" ht="15.75" customHeight="1">
      <c r="A757" s="3"/>
      <c r="S757" s="174"/>
      <c r="T757" s="174"/>
      <c r="U757" s="174"/>
      <c r="V757" s="174"/>
      <c r="W757" s="174"/>
      <c r="X757" s="174"/>
      <c r="Y757" s="174"/>
      <c r="Z757" s="174"/>
      <c r="AA757" s="174"/>
      <c r="AB757" s="174"/>
      <c r="AC757" s="174"/>
      <c r="AD757" s="174"/>
      <c r="AE757" s="174"/>
      <c r="AF757" s="174"/>
    </row>
    <row r="758" spans="1:32" ht="15.75" customHeight="1">
      <c r="A758" s="3"/>
      <c r="S758" s="174"/>
      <c r="T758" s="174"/>
      <c r="U758" s="174"/>
      <c r="V758" s="174"/>
      <c r="W758" s="174"/>
      <c r="X758" s="174"/>
      <c r="Y758" s="174"/>
      <c r="Z758" s="174"/>
      <c r="AA758" s="174"/>
      <c r="AB758" s="174"/>
      <c r="AC758" s="174"/>
      <c r="AD758" s="174"/>
      <c r="AE758" s="174"/>
      <c r="AF758" s="174"/>
    </row>
    <row r="759" spans="1:32" ht="15.75" customHeight="1">
      <c r="A759" s="3"/>
      <c r="S759" s="174"/>
      <c r="T759" s="174"/>
      <c r="U759" s="174"/>
      <c r="V759" s="174"/>
      <c r="W759" s="174"/>
      <c r="X759" s="174"/>
      <c r="Y759" s="174"/>
      <c r="Z759" s="174"/>
      <c r="AA759" s="174"/>
      <c r="AB759" s="174"/>
      <c r="AC759" s="174"/>
      <c r="AD759" s="174"/>
      <c r="AE759" s="174"/>
      <c r="AF759" s="174"/>
    </row>
    <row r="760" spans="1:32" ht="15.75" customHeight="1">
      <c r="A760" s="3"/>
      <c r="S760" s="174"/>
      <c r="T760" s="174"/>
      <c r="U760" s="174"/>
      <c r="V760" s="174"/>
      <c r="W760" s="174"/>
      <c r="X760" s="174"/>
      <c r="Y760" s="174"/>
      <c r="Z760" s="174"/>
      <c r="AA760" s="174"/>
      <c r="AB760" s="174"/>
      <c r="AC760" s="174"/>
      <c r="AD760" s="174"/>
      <c r="AE760" s="174"/>
      <c r="AF760" s="174"/>
    </row>
    <row r="761" spans="1:32" ht="15.75" customHeight="1">
      <c r="A761" s="3"/>
      <c r="S761" s="174"/>
      <c r="T761" s="174"/>
      <c r="U761" s="174"/>
      <c r="V761" s="174"/>
      <c r="W761" s="174"/>
      <c r="X761" s="174"/>
      <c r="Y761" s="174"/>
      <c r="Z761" s="174"/>
      <c r="AA761" s="174"/>
      <c r="AB761" s="174"/>
      <c r="AC761" s="174"/>
      <c r="AD761" s="174"/>
      <c r="AE761" s="174"/>
      <c r="AF761" s="174"/>
    </row>
    <row r="762" spans="1:32" ht="15.75" customHeight="1">
      <c r="A762" s="3"/>
      <c r="S762" s="174"/>
      <c r="T762" s="174"/>
      <c r="U762" s="174"/>
      <c r="V762" s="174"/>
      <c r="W762" s="174"/>
      <c r="X762" s="174"/>
      <c r="Y762" s="174"/>
      <c r="Z762" s="174"/>
      <c r="AA762" s="174"/>
      <c r="AB762" s="174"/>
      <c r="AC762" s="174"/>
      <c r="AD762" s="174"/>
      <c r="AE762" s="174"/>
      <c r="AF762" s="174"/>
    </row>
    <row r="763" spans="1:32" ht="15.75" customHeight="1">
      <c r="A763" s="3"/>
      <c r="S763" s="174"/>
      <c r="T763" s="174"/>
      <c r="U763" s="174"/>
      <c r="V763" s="174"/>
      <c r="W763" s="174"/>
      <c r="X763" s="174"/>
      <c r="Y763" s="174"/>
      <c r="Z763" s="174"/>
      <c r="AA763" s="174"/>
      <c r="AB763" s="174"/>
      <c r="AC763" s="174"/>
      <c r="AD763" s="174"/>
      <c r="AE763" s="174"/>
      <c r="AF763" s="174"/>
    </row>
    <row r="764" spans="1:32" ht="15.75" customHeight="1">
      <c r="A764" s="3"/>
      <c r="S764" s="174"/>
      <c r="T764" s="174"/>
      <c r="U764" s="174"/>
      <c r="V764" s="174"/>
      <c r="W764" s="174"/>
      <c r="X764" s="174"/>
      <c r="Y764" s="174"/>
      <c r="Z764" s="174"/>
      <c r="AA764" s="174"/>
      <c r="AB764" s="174"/>
      <c r="AC764" s="174"/>
      <c r="AD764" s="174"/>
      <c r="AE764" s="174"/>
      <c r="AF764" s="174"/>
    </row>
    <row r="765" spans="1:32" ht="15.75" customHeight="1">
      <c r="A765" s="3"/>
      <c r="S765" s="174"/>
      <c r="T765" s="174"/>
      <c r="U765" s="174"/>
      <c r="V765" s="174"/>
      <c r="W765" s="174"/>
      <c r="X765" s="174"/>
      <c r="Y765" s="174"/>
      <c r="Z765" s="174"/>
      <c r="AA765" s="174"/>
      <c r="AB765" s="174"/>
      <c r="AC765" s="174"/>
      <c r="AD765" s="174"/>
      <c r="AE765" s="174"/>
      <c r="AF765" s="174"/>
    </row>
    <row r="766" spans="1:32" ht="15.75" customHeight="1">
      <c r="A766" s="3"/>
      <c r="S766" s="174"/>
      <c r="T766" s="174"/>
      <c r="U766" s="174"/>
      <c r="V766" s="174"/>
      <c r="W766" s="174"/>
      <c r="X766" s="174"/>
      <c r="Y766" s="174"/>
      <c r="Z766" s="174"/>
      <c r="AA766" s="174"/>
      <c r="AB766" s="174"/>
      <c r="AC766" s="174"/>
      <c r="AD766" s="174"/>
      <c r="AE766" s="174"/>
      <c r="AF766" s="174"/>
    </row>
    <row r="767" spans="1:32" ht="15.75" customHeight="1">
      <c r="A767" s="3"/>
      <c r="S767" s="174"/>
      <c r="T767" s="174"/>
      <c r="U767" s="174"/>
      <c r="V767" s="174"/>
      <c r="W767" s="174"/>
      <c r="X767" s="174"/>
      <c r="Y767" s="174"/>
      <c r="Z767" s="174"/>
      <c r="AA767" s="174"/>
      <c r="AB767" s="174"/>
      <c r="AC767" s="174"/>
      <c r="AD767" s="174"/>
      <c r="AE767" s="174"/>
      <c r="AF767" s="174"/>
    </row>
    <row r="768" spans="1:32" ht="15.75" customHeight="1">
      <c r="A768" s="3"/>
      <c r="S768" s="174"/>
      <c r="T768" s="174"/>
      <c r="U768" s="174"/>
      <c r="V768" s="174"/>
      <c r="W768" s="174"/>
      <c r="X768" s="174"/>
      <c r="Y768" s="174"/>
      <c r="Z768" s="174"/>
      <c r="AA768" s="174"/>
      <c r="AB768" s="174"/>
      <c r="AC768" s="174"/>
      <c r="AD768" s="174"/>
      <c r="AE768" s="174"/>
      <c r="AF768" s="174"/>
    </row>
    <row r="769" spans="1:32" ht="15.75" customHeight="1">
      <c r="A769" s="3"/>
      <c r="S769" s="174"/>
      <c r="T769" s="174"/>
      <c r="U769" s="174"/>
      <c r="V769" s="174"/>
      <c r="W769" s="174"/>
      <c r="X769" s="174"/>
      <c r="Y769" s="174"/>
      <c r="Z769" s="174"/>
      <c r="AA769" s="174"/>
      <c r="AB769" s="174"/>
      <c r="AC769" s="174"/>
      <c r="AD769" s="174"/>
      <c r="AE769" s="174"/>
      <c r="AF769" s="174"/>
    </row>
    <row r="770" spans="1:32" ht="15.75" customHeight="1">
      <c r="A770" s="3"/>
      <c r="S770" s="174"/>
      <c r="T770" s="174"/>
      <c r="U770" s="174"/>
      <c r="V770" s="174"/>
      <c r="W770" s="174"/>
      <c r="X770" s="174"/>
      <c r="Y770" s="174"/>
      <c r="Z770" s="174"/>
      <c r="AA770" s="174"/>
      <c r="AB770" s="174"/>
      <c r="AC770" s="174"/>
      <c r="AD770" s="174"/>
      <c r="AE770" s="174"/>
      <c r="AF770" s="174"/>
    </row>
    <row r="771" spans="1:32" ht="15.75" customHeight="1">
      <c r="A771" s="3"/>
      <c r="S771" s="174"/>
      <c r="T771" s="174"/>
      <c r="U771" s="174"/>
      <c r="V771" s="174"/>
      <c r="W771" s="174"/>
      <c r="X771" s="174"/>
      <c r="Y771" s="174"/>
      <c r="Z771" s="174"/>
      <c r="AA771" s="174"/>
      <c r="AB771" s="174"/>
      <c r="AC771" s="174"/>
      <c r="AD771" s="174"/>
      <c r="AE771" s="174"/>
      <c r="AF771" s="174"/>
    </row>
    <row r="772" spans="1:32" ht="15.75" customHeight="1">
      <c r="A772" s="3"/>
      <c r="S772" s="174"/>
      <c r="T772" s="174"/>
      <c r="U772" s="174"/>
      <c r="V772" s="174"/>
      <c r="W772" s="174"/>
      <c r="X772" s="174"/>
      <c r="Y772" s="174"/>
      <c r="Z772" s="174"/>
      <c r="AA772" s="174"/>
      <c r="AB772" s="174"/>
      <c r="AC772" s="174"/>
      <c r="AD772" s="174"/>
      <c r="AE772" s="174"/>
      <c r="AF772" s="174"/>
    </row>
    <row r="773" spans="1:32" ht="15.75" customHeight="1">
      <c r="A773" s="3"/>
      <c r="S773" s="174"/>
      <c r="T773" s="174"/>
      <c r="U773" s="174"/>
      <c r="V773" s="174"/>
      <c r="W773" s="174"/>
      <c r="X773" s="174"/>
      <c r="Y773" s="174"/>
      <c r="Z773" s="174"/>
      <c r="AA773" s="174"/>
      <c r="AB773" s="174"/>
      <c r="AC773" s="174"/>
      <c r="AD773" s="174"/>
      <c r="AE773" s="174"/>
      <c r="AF773" s="174"/>
    </row>
    <row r="774" spans="1:32" ht="15.75" customHeight="1">
      <c r="A774" s="3"/>
      <c r="S774" s="174"/>
      <c r="T774" s="174"/>
      <c r="U774" s="174"/>
      <c r="V774" s="174"/>
      <c r="W774" s="174"/>
      <c r="X774" s="174"/>
      <c r="Y774" s="174"/>
      <c r="Z774" s="174"/>
      <c r="AA774" s="174"/>
      <c r="AB774" s="174"/>
      <c r="AC774" s="174"/>
      <c r="AD774" s="174"/>
      <c r="AE774" s="174"/>
      <c r="AF774" s="174"/>
    </row>
    <row r="775" spans="1:32" ht="15.75" customHeight="1">
      <c r="A775" s="3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174"/>
      <c r="AF775" s="174"/>
    </row>
    <row r="776" spans="1:32" ht="15.75" customHeight="1">
      <c r="A776" s="3"/>
      <c r="S776" s="174"/>
      <c r="T776" s="174"/>
      <c r="U776" s="174"/>
      <c r="V776" s="174"/>
      <c r="W776" s="174"/>
      <c r="X776" s="174"/>
      <c r="Y776" s="174"/>
      <c r="Z776" s="174"/>
      <c r="AA776" s="174"/>
      <c r="AB776" s="174"/>
      <c r="AC776" s="174"/>
      <c r="AD776" s="174"/>
      <c r="AE776" s="174"/>
      <c r="AF776" s="174"/>
    </row>
    <row r="777" spans="1:32" ht="15.75" customHeight="1">
      <c r="A777" s="3"/>
      <c r="S777" s="174"/>
      <c r="T777" s="174"/>
      <c r="U777" s="174"/>
      <c r="V777" s="174"/>
      <c r="W777" s="174"/>
      <c r="X777" s="174"/>
      <c r="Y777" s="174"/>
      <c r="Z777" s="174"/>
      <c r="AA777" s="174"/>
      <c r="AB777" s="174"/>
      <c r="AC777" s="174"/>
      <c r="AD777" s="174"/>
      <c r="AE777" s="174"/>
      <c r="AF777" s="174"/>
    </row>
    <row r="778" spans="1:32" ht="15.75" customHeight="1">
      <c r="A778" s="3"/>
      <c r="S778" s="174"/>
      <c r="T778" s="174"/>
      <c r="U778" s="174"/>
      <c r="V778" s="174"/>
      <c r="W778" s="174"/>
      <c r="X778" s="174"/>
      <c r="Y778" s="174"/>
      <c r="Z778" s="174"/>
      <c r="AA778" s="174"/>
      <c r="AB778" s="174"/>
      <c r="AC778" s="174"/>
      <c r="AD778" s="174"/>
      <c r="AE778" s="174"/>
      <c r="AF778" s="174"/>
    </row>
    <row r="779" spans="1:32" ht="15.75" customHeight="1">
      <c r="A779" s="3"/>
      <c r="S779" s="174"/>
      <c r="T779" s="174"/>
      <c r="U779" s="174"/>
      <c r="V779" s="174"/>
      <c r="W779" s="174"/>
      <c r="X779" s="174"/>
      <c r="Y779" s="174"/>
      <c r="Z779" s="174"/>
      <c r="AA779" s="174"/>
      <c r="AB779" s="174"/>
      <c r="AC779" s="174"/>
      <c r="AD779" s="174"/>
      <c r="AE779" s="174"/>
      <c r="AF779" s="174"/>
    </row>
    <row r="780" spans="1:32" ht="15.75" customHeight="1">
      <c r="A780" s="3"/>
      <c r="S780" s="174"/>
      <c r="T780" s="174"/>
      <c r="U780" s="174"/>
      <c r="V780" s="174"/>
      <c r="W780" s="174"/>
      <c r="X780" s="174"/>
      <c r="Y780" s="174"/>
      <c r="Z780" s="174"/>
      <c r="AA780" s="174"/>
      <c r="AB780" s="174"/>
      <c r="AC780" s="174"/>
      <c r="AD780" s="174"/>
      <c r="AE780" s="174"/>
      <c r="AF780" s="174"/>
    </row>
    <row r="781" spans="1:32" ht="15.75" customHeight="1">
      <c r="A781" s="3"/>
      <c r="S781" s="174"/>
      <c r="T781" s="174"/>
      <c r="U781" s="174"/>
      <c r="V781" s="174"/>
      <c r="W781" s="174"/>
      <c r="X781" s="174"/>
      <c r="Y781" s="174"/>
      <c r="Z781" s="174"/>
      <c r="AA781" s="174"/>
      <c r="AB781" s="174"/>
      <c r="AC781" s="174"/>
      <c r="AD781" s="174"/>
      <c r="AE781" s="174"/>
      <c r="AF781" s="174"/>
    </row>
    <row r="782" spans="1:32" ht="15.75" customHeight="1">
      <c r="A782" s="3"/>
      <c r="S782" s="174"/>
      <c r="T782" s="174"/>
      <c r="U782" s="174"/>
      <c r="V782" s="174"/>
      <c r="W782" s="174"/>
      <c r="X782" s="174"/>
      <c r="Y782" s="174"/>
      <c r="Z782" s="174"/>
      <c r="AA782" s="174"/>
      <c r="AB782" s="174"/>
      <c r="AC782" s="174"/>
      <c r="AD782" s="174"/>
      <c r="AE782" s="174"/>
      <c r="AF782" s="174"/>
    </row>
    <row r="783" spans="1:32" ht="15.75" customHeight="1">
      <c r="A783" s="3"/>
      <c r="S783" s="174"/>
      <c r="T783" s="174"/>
      <c r="U783" s="174"/>
      <c r="V783" s="174"/>
      <c r="W783" s="174"/>
      <c r="X783" s="174"/>
      <c r="Y783" s="174"/>
      <c r="Z783" s="174"/>
      <c r="AA783" s="174"/>
      <c r="AB783" s="174"/>
      <c r="AC783" s="174"/>
      <c r="AD783" s="174"/>
      <c r="AE783" s="174"/>
      <c r="AF783" s="174"/>
    </row>
    <row r="784" spans="1:32" ht="15.75" customHeight="1">
      <c r="A784" s="3"/>
      <c r="S784" s="174"/>
      <c r="T784" s="174"/>
      <c r="U784" s="174"/>
      <c r="V784" s="174"/>
      <c r="W784" s="174"/>
      <c r="X784" s="174"/>
      <c r="Y784" s="174"/>
      <c r="Z784" s="174"/>
      <c r="AA784" s="174"/>
      <c r="AB784" s="174"/>
      <c r="AC784" s="174"/>
      <c r="AD784" s="174"/>
      <c r="AE784" s="174"/>
      <c r="AF784" s="174"/>
    </row>
    <row r="785" spans="1:32" ht="15.75" customHeight="1">
      <c r="A785" s="3"/>
      <c r="S785" s="174"/>
      <c r="T785" s="174"/>
      <c r="U785" s="174"/>
      <c r="V785" s="174"/>
      <c r="W785" s="174"/>
      <c r="X785" s="174"/>
      <c r="Y785" s="174"/>
      <c r="Z785" s="174"/>
      <c r="AA785" s="174"/>
      <c r="AB785" s="174"/>
      <c r="AC785" s="174"/>
      <c r="AD785" s="174"/>
      <c r="AE785" s="174"/>
      <c r="AF785" s="174"/>
    </row>
    <row r="786" spans="1:32" ht="15.75" customHeight="1">
      <c r="A786" s="3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74"/>
      <c r="AF786" s="174"/>
    </row>
    <row r="787" spans="1:32" ht="15.75" customHeight="1">
      <c r="A787" s="3"/>
      <c r="S787" s="174"/>
      <c r="T787" s="174"/>
      <c r="U787" s="174"/>
      <c r="V787" s="174"/>
      <c r="W787" s="174"/>
      <c r="X787" s="174"/>
      <c r="Y787" s="174"/>
      <c r="Z787" s="174"/>
      <c r="AA787" s="174"/>
      <c r="AB787" s="174"/>
      <c r="AC787" s="174"/>
      <c r="AD787" s="174"/>
      <c r="AE787" s="174"/>
      <c r="AF787" s="174"/>
    </row>
    <row r="788" spans="1:32" ht="15.75" customHeight="1">
      <c r="A788" s="3"/>
      <c r="S788" s="174"/>
      <c r="T788" s="174"/>
      <c r="U788" s="174"/>
      <c r="V788" s="174"/>
      <c r="W788" s="174"/>
      <c r="X788" s="174"/>
      <c r="Y788" s="174"/>
      <c r="Z788" s="174"/>
      <c r="AA788" s="174"/>
      <c r="AB788" s="174"/>
      <c r="AC788" s="174"/>
      <c r="AD788" s="174"/>
      <c r="AE788" s="174"/>
      <c r="AF788" s="174"/>
    </row>
    <row r="789" spans="1:32" ht="15.75" customHeight="1">
      <c r="A789" s="3"/>
      <c r="S789" s="174"/>
      <c r="T789" s="174"/>
      <c r="U789" s="174"/>
      <c r="V789" s="174"/>
      <c r="W789" s="174"/>
      <c r="X789" s="174"/>
      <c r="Y789" s="174"/>
      <c r="Z789" s="174"/>
      <c r="AA789" s="174"/>
      <c r="AB789" s="174"/>
      <c r="AC789" s="174"/>
      <c r="AD789" s="174"/>
      <c r="AE789" s="174"/>
      <c r="AF789" s="174"/>
    </row>
    <row r="790" spans="1:32" ht="15.75" customHeight="1">
      <c r="A790" s="3"/>
      <c r="S790" s="174"/>
      <c r="T790" s="174"/>
      <c r="U790" s="174"/>
      <c r="V790" s="174"/>
      <c r="W790" s="174"/>
      <c r="X790" s="174"/>
      <c r="Y790" s="174"/>
      <c r="Z790" s="174"/>
      <c r="AA790" s="174"/>
      <c r="AB790" s="174"/>
      <c r="AC790" s="174"/>
      <c r="AD790" s="174"/>
      <c r="AE790" s="174"/>
      <c r="AF790" s="174"/>
    </row>
    <row r="791" spans="1:32" ht="15.75" customHeight="1">
      <c r="A791" s="3"/>
      <c r="S791" s="174"/>
      <c r="T791" s="174"/>
      <c r="U791" s="174"/>
      <c r="V791" s="174"/>
      <c r="W791" s="174"/>
      <c r="X791" s="174"/>
      <c r="Y791" s="174"/>
      <c r="Z791" s="174"/>
      <c r="AA791" s="174"/>
      <c r="AB791" s="174"/>
      <c r="AC791" s="174"/>
      <c r="AD791" s="174"/>
      <c r="AE791" s="174"/>
      <c r="AF791" s="174"/>
    </row>
    <row r="792" spans="1:32" ht="15.75" customHeight="1">
      <c r="A792" s="3"/>
      <c r="S792" s="174"/>
      <c r="T792" s="174"/>
      <c r="U792" s="174"/>
      <c r="V792" s="174"/>
      <c r="W792" s="174"/>
      <c r="X792" s="174"/>
      <c r="Y792" s="174"/>
      <c r="Z792" s="174"/>
      <c r="AA792" s="174"/>
      <c r="AB792" s="174"/>
      <c r="AC792" s="174"/>
      <c r="AD792" s="174"/>
      <c r="AE792" s="174"/>
      <c r="AF792" s="174"/>
    </row>
    <row r="793" spans="1:32" ht="15.75" customHeight="1">
      <c r="A793" s="3"/>
      <c r="S793" s="174"/>
      <c r="T793" s="174"/>
      <c r="U793" s="174"/>
      <c r="V793" s="174"/>
      <c r="W793" s="174"/>
      <c r="X793" s="174"/>
      <c r="Y793" s="174"/>
      <c r="Z793" s="174"/>
      <c r="AA793" s="174"/>
      <c r="AB793" s="174"/>
      <c r="AC793" s="174"/>
      <c r="AD793" s="174"/>
      <c r="AE793" s="174"/>
      <c r="AF793" s="174"/>
    </row>
    <row r="794" spans="1:32" ht="15.75" customHeight="1">
      <c r="A794" s="3"/>
      <c r="S794" s="174"/>
      <c r="T794" s="174"/>
      <c r="U794" s="174"/>
      <c r="V794" s="174"/>
      <c r="W794" s="174"/>
      <c r="X794" s="174"/>
      <c r="Y794" s="174"/>
      <c r="Z794" s="174"/>
      <c r="AA794" s="174"/>
      <c r="AB794" s="174"/>
      <c r="AC794" s="174"/>
      <c r="AD794" s="174"/>
      <c r="AE794" s="174"/>
      <c r="AF794" s="174"/>
    </row>
    <row r="795" spans="1:32" ht="15.75" customHeight="1">
      <c r="A795" s="3"/>
      <c r="S795" s="174"/>
      <c r="T795" s="174"/>
      <c r="U795" s="174"/>
      <c r="V795" s="174"/>
      <c r="W795" s="174"/>
      <c r="X795" s="174"/>
      <c r="Y795" s="174"/>
      <c r="Z795" s="174"/>
      <c r="AA795" s="174"/>
      <c r="AB795" s="174"/>
      <c r="AC795" s="174"/>
      <c r="AD795" s="174"/>
      <c r="AE795" s="174"/>
      <c r="AF795" s="174"/>
    </row>
    <row r="796" spans="1:32" ht="15.75" customHeight="1">
      <c r="A796" s="3"/>
      <c r="S796" s="174"/>
      <c r="T796" s="174"/>
      <c r="U796" s="174"/>
      <c r="V796" s="174"/>
      <c r="W796" s="174"/>
      <c r="X796" s="174"/>
      <c r="Y796" s="174"/>
      <c r="Z796" s="174"/>
      <c r="AA796" s="174"/>
      <c r="AB796" s="174"/>
      <c r="AC796" s="174"/>
      <c r="AD796" s="174"/>
      <c r="AE796" s="174"/>
      <c r="AF796" s="174"/>
    </row>
    <row r="797" spans="1:32" ht="15.75" customHeight="1">
      <c r="A797" s="3"/>
      <c r="S797" s="174"/>
      <c r="T797" s="174"/>
      <c r="U797" s="174"/>
      <c r="V797" s="174"/>
      <c r="W797" s="174"/>
      <c r="X797" s="174"/>
      <c r="Y797" s="174"/>
      <c r="Z797" s="174"/>
      <c r="AA797" s="174"/>
      <c r="AB797" s="174"/>
      <c r="AC797" s="174"/>
      <c r="AD797" s="174"/>
      <c r="AE797" s="174"/>
      <c r="AF797" s="174"/>
    </row>
    <row r="798" spans="1:32" ht="15.75" customHeight="1">
      <c r="A798" s="3"/>
      <c r="S798" s="174"/>
      <c r="T798" s="174"/>
      <c r="U798" s="174"/>
      <c r="V798" s="174"/>
      <c r="W798" s="174"/>
      <c r="X798" s="174"/>
      <c r="Y798" s="174"/>
      <c r="Z798" s="174"/>
      <c r="AA798" s="174"/>
      <c r="AB798" s="174"/>
      <c r="AC798" s="174"/>
      <c r="AD798" s="174"/>
      <c r="AE798" s="174"/>
      <c r="AF798" s="174"/>
    </row>
    <row r="799" spans="1:32" ht="15.75" customHeight="1">
      <c r="A799" s="3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</row>
    <row r="800" spans="1:32" ht="15.75" customHeight="1">
      <c r="A800" s="3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</row>
    <row r="801" spans="1:32" ht="15.75" customHeight="1">
      <c r="A801" s="3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</row>
    <row r="802" spans="1:32" ht="15.75" customHeight="1">
      <c r="A802" s="3"/>
      <c r="S802" s="174"/>
      <c r="T802" s="174"/>
      <c r="U802" s="174"/>
      <c r="V802" s="174"/>
      <c r="W802" s="174"/>
      <c r="X802" s="174"/>
      <c r="Y802" s="174"/>
      <c r="Z802" s="174"/>
      <c r="AA802" s="174"/>
      <c r="AB802" s="174"/>
      <c r="AC802" s="174"/>
      <c r="AD802" s="174"/>
      <c r="AE802" s="174"/>
      <c r="AF802" s="174"/>
    </row>
    <row r="803" spans="1:32" ht="15.75" customHeight="1">
      <c r="A803" s="3"/>
      <c r="S803" s="174"/>
      <c r="T803" s="174"/>
      <c r="U803" s="174"/>
      <c r="V803" s="174"/>
      <c r="W803" s="174"/>
      <c r="X803" s="174"/>
      <c r="Y803" s="174"/>
      <c r="Z803" s="174"/>
      <c r="AA803" s="174"/>
      <c r="AB803" s="174"/>
      <c r="AC803" s="174"/>
      <c r="AD803" s="174"/>
      <c r="AE803" s="174"/>
      <c r="AF803" s="174"/>
    </row>
    <row r="804" spans="1:32" ht="15.75" customHeight="1">
      <c r="A804" s="3"/>
      <c r="S804" s="174"/>
      <c r="T804" s="174"/>
      <c r="U804" s="174"/>
      <c r="V804" s="174"/>
      <c r="W804" s="174"/>
      <c r="X804" s="174"/>
      <c r="Y804" s="174"/>
      <c r="Z804" s="174"/>
      <c r="AA804" s="174"/>
      <c r="AB804" s="174"/>
      <c r="AC804" s="174"/>
      <c r="AD804" s="174"/>
      <c r="AE804" s="174"/>
      <c r="AF804" s="174"/>
    </row>
    <row r="805" spans="1:32" ht="15.75" customHeight="1">
      <c r="A805" s="3"/>
      <c r="S805" s="174"/>
      <c r="T805" s="174"/>
      <c r="U805" s="174"/>
      <c r="V805" s="174"/>
      <c r="W805" s="174"/>
      <c r="X805" s="174"/>
      <c r="Y805" s="174"/>
      <c r="Z805" s="174"/>
      <c r="AA805" s="174"/>
      <c r="AB805" s="174"/>
      <c r="AC805" s="174"/>
      <c r="AD805" s="174"/>
      <c r="AE805" s="174"/>
      <c r="AF805" s="174"/>
    </row>
    <row r="806" spans="1:32" ht="15.75" customHeight="1">
      <c r="A806" s="3"/>
      <c r="S806" s="174"/>
      <c r="T806" s="174"/>
      <c r="U806" s="174"/>
      <c r="V806" s="174"/>
      <c r="W806" s="174"/>
      <c r="X806" s="174"/>
      <c r="Y806" s="174"/>
      <c r="Z806" s="174"/>
      <c r="AA806" s="174"/>
      <c r="AB806" s="174"/>
      <c r="AC806" s="174"/>
      <c r="AD806" s="174"/>
      <c r="AE806" s="174"/>
      <c r="AF806" s="174"/>
    </row>
    <row r="807" spans="1:32" ht="15.75" customHeight="1">
      <c r="A807" s="3"/>
      <c r="S807" s="174"/>
      <c r="T807" s="174"/>
      <c r="U807" s="174"/>
      <c r="V807" s="174"/>
      <c r="W807" s="174"/>
      <c r="X807" s="174"/>
      <c r="Y807" s="174"/>
      <c r="Z807" s="174"/>
      <c r="AA807" s="174"/>
      <c r="AB807" s="174"/>
      <c r="AC807" s="174"/>
      <c r="AD807" s="174"/>
      <c r="AE807" s="174"/>
      <c r="AF807" s="174"/>
    </row>
    <row r="808" spans="1:32" ht="15.75" customHeight="1">
      <c r="A808" s="3"/>
      <c r="S808" s="174"/>
      <c r="T808" s="174"/>
      <c r="U808" s="174"/>
      <c r="V808" s="174"/>
      <c r="W808" s="174"/>
      <c r="X808" s="174"/>
      <c r="Y808" s="174"/>
      <c r="Z808" s="174"/>
      <c r="AA808" s="174"/>
      <c r="AB808" s="174"/>
      <c r="AC808" s="174"/>
      <c r="AD808" s="174"/>
      <c r="AE808" s="174"/>
      <c r="AF808" s="174"/>
    </row>
    <row r="809" spans="1:32" ht="15.75" customHeight="1">
      <c r="A809" s="3"/>
      <c r="S809" s="174"/>
      <c r="T809" s="174"/>
      <c r="U809" s="174"/>
      <c r="V809" s="174"/>
      <c r="W809" s="174"/>
      <c r="X809" s="174"/>
      <c r="Y809" s="174"/>
      <c r="Z809" s="174"/>
      <c r="AA809" s="174"/>
      <c r="AB809" s="174"/>
      <c r="AC809" s="174"/>
      <c r="AD809" s="174"/>
      <c r="AE809" s="174"/>
      <c r="AF809" s="174"/>
    </row>
    <row r="810" spans="1:32" ht="15.75" customHeight="1">
      <c r="A810" s="3"/>
      <c r="S810" s="174"/>
      <c r="T810" s="174"/>
      <c r="U810" s="174"/>
      <c r="V810" s="174"/>
      <c r="W810" s="174"/>
      <c r="X810" s="174"/>
      <c r="Y810" s="174"/>
      <c r="Z810" s="174"/>
      <c r="AA810" s="174"/>
      <c r="AB810" s="174"/>
      <c r="AC810" s="174"/>
      <c r="AD810" s="174"/>
      <c r="AE810" s="174"/>
      <c r="AF810" s="174"/>
    </row>
    <row r="811" spans="1:32" ht="15.75" customHeight="1">
      <c r="A811" s="3"/>
      <c r="S811" s="174"/>
      <c r="T811" s="174"/>
      <c r="U811" s="174"/>
      <c r="V811" s="174"/>
      <c r="W811" s="174"/>
      <c r="X811" s="174"/>
      <c r="Y811" s="174"/>
      <c r="Z811" s="174"/>
      <c r="AA811" s="174"/>
      <c r="AB811" s="174"/>
      <c r="AC811" s="174"/>
      <c r="AD811" s="174"/>
      <c r="AE811" s="174"/>
      <c r="AF811" s="174"/>
    </row>
    <row r="812" spans="1:32" ht="15.75" customHeight="1">
      <c r="A812" s="3"/>
      <c r="S812" s="174"/>
      <c r="T812" s="174"/>
      <c r="U812" s="174"/>
      <c r="V812" s="174"/>
      <c r="W812" s="174"/>
      <c r="X812" s="174"/>
      <c r="Y812" s="174"/>
      <c r="Z812" s="174"/>
      <c r="AA812" s="174"/>
      <c r="AB812" s="174"/>
      <c r="AC812" s="174"/>
      <c r="AD812" s="174"/>
      <c r="AE812" s="174"/>
      <c r="AF812" s="174"/>
    </row>
    <row r="813" spans="1:32" ht="15.75" customHeight="1">
      <c r="A813" s="3"/>
      <c r="S813" s="174"/>
      <c r="T813" s="174"/>
      <c r="U813" s="174"/>
      <c r="V813" s="174"/>
      <c r="W813" s="174"/>
      <c r="X813" s="174"/>
      <c r="Y813" s="174"/>
      <c r="Z813" s="174"/>
      <c r="AA813" s="174"/>
      <c r="AB813" s="174"/>
      <c r="AC813" s="174"/>
      <c r="AD813" s="174"/>
      <c r="AE813" s="174"/>
      <c r="AF813" s="174"/>
    </row>
    <row r="814" spans="1:32" ht="15.75" customHeight="1">
      <c r="A814" s="3"/>
      <c r="S814" s="174"/>
      <c r="T814" s="174"/>
      <c r="U814" s="174"/>
      <c r="V814" s="174"/>
      <c r="W814" s="174"/>
      <c r="X814" s="174"/>
      <c r="Y814" s="174"/>
      <c r="Z814" s="174"/>
      <c r="AA814" s="174"/>
      <c r="AB814" s="174"/>
      <c r="AC814" s="174"/>
      <c r="AD814" s="174"/>
      <c r="AE814" s="174"/>
      <c r="AF814" s="174"/>
    </row>
    <row r="815" spans="1:32" ht="15.75" customHeight="1">
      <c r="A815" s="3"/>
      <c r="S815" s="174"/>
      <c r="T815" s="174"/>
      <c r="U815" s="174"/>
      <c r="V815" s="174"/>
      <c r="W815" s="174"/>
      <c r="X815" s="174"/>
      <c r="Y815" s="174"/>
      <c r="Z815" s="174"/>
      <c r="AA815" s="174"/>
      <c r="AB815" s="174"/>
      <c r="AC815" s="174"/>
      <c r="AD815" s="174"/>
      <c r="AE815" s="174"/>
      <c r="AF815" s="174"/>
    </row>
    <row r="816" spans="1:32" ht="15.75" customHeight="1">
      <c r="A816" s="3"/>
      <c r="S816" s="174"/>
      <c r="T816" s="174"/>
      <c r="U816" s="174"/>
      <c r="V816" s="174"/>
      <c r="W816" s="174"/>
      <c r="X816" s="174"/>
      <c r="Y816" s="174"/>
      <c r="Z816" s="174"/>
      <c r="AA816" s="174"/>
      <c r="AB816" s="174"/>
      <c r="AC816" s="174"/>
      <c r="AD816" s="174"/>
      <c r="AE816" s="174"/>
      <c r="AF816" s="174"/>
    </row>
    <row r="817" spans="1:32" ht="15.75" customHeight="1">
      <c r="A817" s="3"/>
      <c r="S817" s="174"/>
      <c r="T817" s="174"/>
      <c r="U817" s="174"/>
      <c r="V817" s="174"/>
      <c r="W817" s="174"/>
      <c r="X817" s="174"/>
      <c r="Y817" s="174"/>
      <c r="Z817" s="174"/>
      <c r="AA817" s="174"/>
      <c r="AB817" s="174"/>
      <c r="AC817" s="174"/>
      <c r="AD817" s="174"/>
      <c r="AE817" s="174"/>
      <c r="AF817" s="174"/>
    </row>
    <row r="818" spans="1:32" ht="15.75" customHeight="1">
      <c r="A818" s="3"/>
      <c r="S818" s="174"/>
      <c r="T818" s="174"/>
      <c r="U818" s="174"/>
      <c r="V818" s="174"/>
      <c r="W818" s="174"/>
      <c r="X818" s="174"/>
      <c r="Y818" s="174"/>
      <c r="Z818" s="174"/>
      <c r="AA818" s="174"/>
      <c r="AB818" s="174"/>
      <c r="AC818" s="174"/>
      <c r="AD818" s="174"/>
      <c r="AE818" s="174"/>
      <c r="AF818" s="174"/>
    </row>
    <row r="819" spans="1:32" ht="15.75" customHeight="1">
      <c r="A819" s="3"/>
      <c r="S819" s="174"/>
      <c r="T819" s="174"/>
      <c r="U819" s="174"/>
      <c r="V819" s="174"/>
      <c r="W819" s="174"/>
      <c r="X819" s="174"/>
      <c r="Y819" s="174"/>
      <c r="Z819" s="174"/>
      <c r="AA819" s="174"/>
      <c r="AB819" s="174"/>
      <c r="AC819" s="174"/>
      <c r="AD819" s="174"/>
      <c r="AE819" s="174"/>
      <c r="AF819" s="174"/>
    </row>
    <row r="820" spans="1:32" ht="15.75" customHeight="1">
      <c r="A820" s="3"/>
      <c r="S820" s="174"/>
      <c r="T820" s="174"/>
      <c r="U820" s="174"/>
      <c r="V820" s="174"/>
      <c r="W820" s="174"/>
      <c r="X820" s="174"/>
      <c r="Y820" s="174"/>
      <c r="Z820" s="174"/>
      <c r="AA820" s="174"/>
      <c r="AB820" s="174"/>
      <c r="AC820" s="174"/>
      <c r="AD820" s="174"/>
      <c r="AE820" s="174"/>
      <c r="AF820" s="174"/>
    </row>
    <row r="821" spans="1:32" ht="15.75" customHeight="1">
      <c r="A821" s="3"/>
      <c r="S821" s="174"/>
      <c r="T821" s="174"/>
      <c r="U821" s="174"/>
      <c r="V821" s="174"/>
      <c r="W821" s="174"/>
      <c r="X821" s="174"/>
      <c r="Y821" s="174"/>
      <c r="Z821" s="174"/>
      <c r="AA821" s="174"/>
      <c r="AB821" s="174"/>
      <c r="AC821" s="174"/>
      <c r="AD821" s="174"/>
      <c r="AE821" s="174"/>
      <c r="AF821" s="174"/>
    </row>
    <row r="822" spans="1:32" ht="15.75" customHeight="1">
      <c r="A822" s="3"/>
      <c r="S822" s="174"/>
      <c r="T822" s="174"/>
      <c r="U822" s="174"/>
      <c r="V822" s="174"/>
      <c r="W822" s="174"/>
      <c r="X822" s="174"/>
      <c r="Y822" s="174"/>
      <c r="Z822" s="174"/>
      <c r="AA822" s="174"/>
      <c r="AB822" s="174"/>
      <c r="AC822" s="174"/>
      <c r="AD822" s="174"/>
      <c r="AE822" s="174"/>
      <c r="AF822" s="174"/>
    </row>
    <row r="823" spans="1:32" ht="15.75" customHeight="1">
      <c r="A823" s="3"/>
      <c r="S823" s="174"/>
      <c r="T823" s="174"/>
      <c r="U823" s="174"/>
      <c r="V823" s="174"/>
      <c r="W823" s="174"/>
      <c r="X823" s="174"/>
      <c r="Y823" s="174"/>
      <c r="Z823" s="174"/>
      <c r="AA823" s="174"/>
      <c r="AB823" s="174"/>
      <c r="AC823" s="174"/>
      <c r="AD823" s="174"/>
      <c r="AE823" s="174"/>
      <c r="AF823" s="174"/>
    </row>
    <row r="824" spans="1:32" ht="15.75" customHeight="1">
      <c r="A824" s="3"/>
      <c r="S824" s="174"/>
      <c r="T824" s="174"/>
      <c r="U824" s="174"/>
      <c r="V824" s="174"/>
      <c r="W824" s="174"/>
      <c r="X824" s="174"/>
      <c r="Y824" s="174"/>
      <c r="Z824" s="174"/>
      <c r="AA824" s="174"/>
      <c r="AB824" s="174"/>
      <c r="AC824" s="174"/>
      <c r="AD824" s="174"/>
      <c r="AE824" s="174"/>
      <c r="AF824" s="174"/>
    </row>
    <row r="825" spans="1:32" ht="15.75" customHeight="1">
      <c r="A825" s="3"/>
      <c r="S825" s="174"/>
      <c r="T825" s="174"/>
      <c r="U825" s="174"/>
      <c r="V825" s="174"/>
      <c r="W825" s="174"/>
      <c r="X825" s="174"/>
      <c r="Y825" s="174"/>
      <c r="Z825" s="174"/>
      <c r="AA825" s="174"/>
      <c r="AB825" s="174"/>
      <c r="AC825" s="174"/>
      <c r="AD825" s="174"/>
      <c r="AE825" s="174"/>
      <c r="AF825" s="174"/>
    </row>
    <row r="826" spans="1:32" ht="15.75" customHeight="1">
      <c r="A826" s="3"/>
      <c r="S826" s="174"/>
      <c r="T826" s="174"/>
      <c r="U826" s="174"/>
      <c r="V826" s="174"/>
      <c r="W826" s="174"/>
      <c r="X826" s="174"/>
      <c r="Y826" s="174"/>
      <c r="Z826" s="174"/>
      <c r="AA826" s="174"/>
      <c r="AB826" s="174"/>
      <c r="AC826" s="174"/>
      <c r="AD826" s="174"/>
      <c r="AE826" s="174"/>
      <c r="AF826" s="174"/>
    </row>
    <row r="827" spans="1:32" ht="15.75" customHeight="1">
      <c r="A827" s="3"/>
      <c r="S827" s="174"/>
      <c r="T827" s="174"/>
      <c r="U827" s="174"/>
      <c r="V827" s="174"/>
      <c r="W827" s="174"/>
      <c r="X827" s="174"/>
      <c r="Y827" s="174"/>
      <c r="Z827" s="174"/>
      <c r="AA827" s="174"/>
      <c r="AB827" s="174"/>
      <c r="AC827" s="174"/>
      <c r="AD827" s="174"/>
      <c r="AE827" s="174"/>
      <c r="AF827" s="174"/>
    </row>
    <row r="828" spans="1:32" ht="15.75" customHeight="1">
      <c r="A828" s="3"/>
      <c r="S828" s="174"/>
      <c r="T828" s="174"/>
      <c r="U828" s="174"/>
      <c r="V828" s="174"/>
      <c r="W828" s="174"/>
      <c r="X828" s="174"/>
      <c r="Y828" s="174"/>
      <c r="Z828" s="174"/>
      <c r="AA828" s="174"/>
      <c r="AB828" s="174"/>
      <c r="AC828" s="174"/>
      <c r="AD828" s="174"/>
      <c r="AE828" s="174"/>
      <c r="AF828" s="174"/>
    </row>
    <row r="829" spans="1:32" ht="15.75" customHeight="1">
      <c r="A829" s="3"/>
      <c r="S829" s="174"/>
      <c r="T829" s="174"/>
      <c r="U829" s="174"/>
      <c r="V829" s="174"/>
      <c r="W829" s="174"/>
      <c r="X829" s="174"/>
      <c r="Y829" s="174"/>
      <c r="Z829" s="174"/>
      <c r="AA829" s="174"/>
      <c r="AB829" s="174"/>
      <c r="AC829" s="174"/>
      <c r="AD829" s="174"/>
      <c r="AE829" s="174"/>
      <c r="AF829" s="174"/>
    </row>
    <row r="830" spans="1:32" ht="15.75" customHeight="1">
      <c r="A830" s="3"/>
      <c r="S830" s="174"/>
      <c r="T830" s="174"/>
      <c r="U830" s="174"/>
      <c r="V830" s="174"/>
      <c r="W830" s="174"/>
      <c r="X830" s="174"/>
      <c r="Y830" s="174"/>
      <c r="Z830" s="174"/>
      <c r="AA830" s="174"/>
      <c r="AB830" s="174"/>
      <c r="AC830" s="174"/>
      <c r="AD830" s="174"/>
      <c r="AE830" s="174"/>
      <c r="AF830" s="174"/>
    </row>
    <row r="831" spans="1:32" ht="15.75" customHeight="1">
      <c r="A831" s="3"/>
      <c r="S831" s="174"/>
      <c r="T831" s="174"/>
      <c r="U831" s="174"/>
      <c r="V831" s="174"/>
      <c r="W831" s="174"/>
      <c r="X831" s="174"/>
      <c r="Y831" s="174"/>
      <c r="Z831" s="174"/>
      <c r="AA831" s="174"/>
      <c r="AB831" s="174"/>
      <c r="AC831" s="174"/>
      <c r="AD831" s="174"/>
      <c r="AE831" s="174"/>
      <c r="AF831" s="174"/>
    </row>
    <row r="832" spans="1:32" ht="15.75" customHeight="1">
      <c r="A832" s="3"/>
      <c r="S832" s="174"/>
      <c r="T832" s="174"/>
      <c r="U832" s="174"/>
      <c r="V832" s="174"/>
      <c r="W832" s="174"/>
      <c r="X832" s="174"/>
      <c r="Y832" s="174"/>
      <c r="Z832" s="174"/>
      <c r="AA832" s="174"/>
      <c r="AB832" s="174"/>
      <c r="AC832" s="174"/>
      <c r="AD832" s="174"/>
      <c r="AE832" s="174"/>
      <c r="AF832" s="174"/>
    </row>
    <row r="833" spans="1:32" ht="15.75" customHeight="1">
      <c r="A833" s="3"/>
      <c r="S833" s="174"/>
      <c r="T833" s="174"/>
      <c r="U833" s="174"/>
      <c r="V833" s="174"/>
      <c r="W833" s="174"/>
      <c r="X833" s="174"/>
      <c r="Y833" s="174"/>
      <c r="Z833" s="174"/>
      <c r="AA833" s="174"/>
      <c r="AB833" s="174"/>
      <c r="AC833" s="174"/>
      <c r="AD833" s="174"/>
      <c r="AE833" s="174"/>
      <c r="AF833" s="174"/>
    </row>
    <row r="834" spans="1:32" ht="15.75" customHeight="1">
      <c r="A834" s="3"/>
      <c r="S834" s="174"/>
      <c r="T834" s="174"/>
      <c r="U834" s="174"/>
      <c r="V834" s="174"/>
      <c r="W834" s="174"/>
      <c r="X834" s="174"/>
      <c r="Y834" s="174"/>
      <c r="Z834" s="174"/>
      <c r="AA834" s="174"/>
      <c r="AB834" s="174"/>
      <c r="AC834" s="174"/>
      <c r="AD834" s="174"/>
      <c r="AE834" s="174"/>
      <c r="AF834" s="174"/>
    </row>
    <row r="835" spans="1:32" ht="15.75" customHeight="1">
      <c r="A835" s="3"/>
      <c r="S835" s="174"/>
      <c r="T835" s="174"/>
      <c r="U835" s="174"/>
      <c r="V835" s="174"/>
      <c r="W835" s="174"/>
      <c r="X835" s="174"/>
      <c r="Y835" s="174"/>
      <c r="Z835" s="174"/>
      <c r="AA835" s="174"/>
      <c r="AB835" s="174"/>
      <c r="AC835" s="174"/>
      <c r="AD835" s="174"/>
      <c r="AE835" s="174"/>
      <c r="AF835" s="174"/>
    </row>
    <row r="836" spans="1:32" ht="15.75" customHeight="1">
      <c r="A836" s="3"/>
      <c r="S836" s="174"/>
      <c r="T836" s="174"/>
      <c r="U836" s="174"/>
      <c r="V836" s="174"/>
      <c r="W836" s="174"/>
      <c r="X836" s="174"/>
      <c r="Y836" s="174"/>
      <c r="Z836" s="174"/>
      <c r="AA836" s="174"/>
      <c r="AB836" s="174"/>
      <c r="AC836" s="174"/>
      <c r="AD836" s="174"/>
      <c r="AE836" s="174"/>
      <c r="AF836" s="174"/>
    </row>
    <row r="837" spans="1:32" ht="15.75" customHeight="1">
      <c r="A837" s="3"/>
      <c r="S837" s="174"/>
      <c r="T837" s="174"/>
      <c r="U837" s="174"/>
      <c r="V837" s="174"/>
      <c r="W837" s="174"/>
      <c r="X837" s="174"/>
      <c r="Y837" s="174"/>
      <c r="Z837" s="174"/>
      <c r="AA837" s="174"/>
      <c r="AB837" s="174"/>
      <c r="AC837" s="174"/>
      <c r="AD837" s="174"/>
      <c r="AE837" s="174"/>
      <c r="AF837" s="174"/>
    </row>
    <row r="838" spans="1:32" ht="15.75" customHeight="1">
      <c r="A838" s="3"/>
      <c r="S838" s="174"/>
      <c r="T838" s="174"/>
      <c r="U838" s="174"/>
      <c r="V838" s="174"/>
      <c r="W838" s="174"/>
      <c r="X838" s="174"/>
      <c r="Y838" s="174"/>
      <c r="Z838" s="174"/>
      <c r="AA838" s="174"/>
      <c r="AB838" s="174"/>
      <c r="AC838" s="174"/>
      <c r="AD838" s="174"/>
      <c r="AE838" s="174"/>
      <c r="AF838" s="174"/>
    </row>
    <row r="839" spans="1:32" ht="15.75" customHeight="1">
      <c r="A839" s="3"/>
      <c r="S839" s="174"/>
      <c r="T839" s="174"/>
      <c r="U839" s="174"/>
      <c r="V839" s="174"/>
      <c r="W839" s="174"/>
      <c r="X839" s="174"/>
      <c r="Y839" s="174"/>
      <c r="Z839" s="174"/>
      <c r="AA839" s="174"/>
      <c r="AB839" s="174"/>
      <c r="AC839" s="174"/>
      <c r="AD839" s="174"/>
      <c r="AE839" s="174"/>
      <c r="AF839" s="174"/>
    </row>
    <row r="840" spans="1:32" ht="15.75" customHeight="1">
      <c r="A840" s="3"/>
      <c r="S840" s="174"/>
      <c r="T840" s="174"/>
      <c r="U840" s="174"/>
      <c r="V840" s="174"/>
      <c r="W840" s="174"/>
      <c r="X840" s="174"/>
      <c r="Y840" s="174"/>
      <c r="Z840" s="174"/>
      <c r="AA840" s="174"/>
      <c r="AB840" s="174"/>
      <c r="AC840" s="174"/>
      <c r="AD840" s="174"/>
      <c r="AE840" s="174"/>
      <c r="AF840" s="174"/>
    </row>
    <row r="841" spans="1:32" ht="15.75" customHeight="1">
      <c r="A841" s="3"/>
      <c r="S841" s="174"/>
      <c r="T841" s="174"/>
      <c r="U841" s="174"/>
      <c r="V841" s="174"/>
      <c r="W841" s="174"/>
      <c r="X841" s="174"/>
      <c r="Y841" s="174"/>
      <c r="Z841" s="174"/>
      <c r="AA841" s="174"/>
      <c r="AB841" s="174"/>
      <c r="AC841" s="174"/>
      <c r="AD841" s="174"/>
      <c r="AE841" s="174"/>
      <c r="AF841" s="174"/>
    </row>
    <row r="842" spans="1:32" ht="15.75" customHeight="1">
      <c r="A842" s="3"/>
      <c r="S842" s="174"/>
      <c r="T842" s="174"/>
      <c r="U842" s="174"/>
      <c r="V842" s="174"/>
      <c r="W842" s="174"/>
      <c r="X842" s="174"/>
      <c r="Y842" s="174"/>
      <c r="Z842" s="174"/>
      <c r="AA842" s="174"/>
      <c r="AB842" s="174"/>
      <c r="AC842" s="174"/>
      <c r="AD842" s="174"/>
      <c r="AE842" s="174"/>
      <c r="AF842" s="174"/>
    </row>
    <row r="843" spans="1:32" ht="15.75" customHeight="1">
      <c r="A843" s="3"/>
      <c r="S843" s="174"/>
      <c r="T843" s="174"/>
      <c r="U843" s="174"/>
      <c r="V843" s="174"/>
      <c r="W843" s="174"/>
      <c r="X843" s="174"/>
      <c r="Y843" s="174"/>
      <c r="Z843" s="174"/>
      <c r="AA843" s="174"/>
      <c r="AB843" s="174"/>
      <c r="AC843" s="174"/>
      <c r="AD843" s="174"/>
      <c r="AE843" s="174"/>
      <c r="AF843" s="174"/>
    </row>
    <row r="844" spans="1:32" ht="15.75" customHeight="1">
      <c r="A844" s="3"/>
      <c r="S844" s="174"/>
      <c r="T844" s="174"/>
      <c r="U844" s="174"/>
      <c r="V844" s="174"/>
      <c r="W844" s="174"/>
      <c r="X844" s="174"/>
      <c r="Y844" s="174"/>
      <c r="Z844" s="174"/>
      <c r="AA844" s="174"/>
      <c r="AB844" s="174"/>
      <c r="AC844" s="174"/>
      <c r="AD844" s="174"/>
      <c r="AE844" s="174"/>
      <c r="AF844" s="174"/>
    </row>
    <row r="845" spans="1:32" ht="15.75" customHeight="1">
      <c r="A845" s="3"/>
      <c r="S845" s="174"/>
      <c r="T845" s="174"/>
      <c r="U845" s="174"/>
      <c r="V845" s="174"/>
      <c r="W845" s="174"/>
      <c r="X845" s="174"/>
      <c r="Y845" s="174"/>
      <c r="Z845" s="174"/>
      <c r="AA845" s="174"/>
      <c r="AB845" s="174"/>
      <c r="AC845" s="174"/>
      <c r="AD845" s="174"/>
      <c r="AE845" s="174"/>
      <c r="AF845" s="174"/>
    </row>
    <row r="846" spans="1:32" ht="15.75" customHeight="1">
      <c r="A846" s="3"/>
      <c r="S846" s="174"/>
      <c r="T846" s="174"/>
      <c r="U846" s="174"/>
      <c r="V846" s="174"/>
      <c r="W846" s="174"/>
      <c r="X846" s="174"/>
      <c r="Y846" s="174"/>
      <c r="Z846" s="174"/>
      <c r="AA846" s="174"/>
      <c r="AB846" s="174"/>
      <c r="AC846" s="174"/>
      <c r="AD846" s="174"/>
      <c r="AE846" s="174"/>
      <c r="AF846" s="174"/>
    </row>
    <row r="847" spans="1:32" ht="15.75" customHeight="1">
      <c r="A847" s="3"/>
      <c r="S847" s="174"/>
      <c r="T847" s="174"/>
      <c r="U847" s="174"/>
      <c r="V847" s="174"/>
      <c r="W847" s="174"/>
      <c r="X847" s="174"/>
      <c r="Y847" s="174"/>
      <c r="Z847" s="174"/>
      <c r="AA847" s="174"/>
      <c r="AB847" s="174"/>
      <c r="AC847" s="174"/>
      <c r="AD847" s="174"/>
      <c r="AE847" s="174"/>
      <c r="AF847" s="174"/>
    </row>
    <row r="848" spans="1:32" ht="15.75" customHeight="1">
      <c r="A848" s="3"/>
      <c r="S848" s="174"/>
      <c r="T848" s="174"/>
      <c r="U848" s="174"/>
      <c r="V848" s="174"/>
      <c r="W848" s="174"/>
      <c r="X848" s="174"/>
      <c r="Y848" s="174"/>
      <c r="Z848" s="174"/>
      <c r="AA848" s="174"/>
      <c r="AB848" s="174"/>
      <c r="AC848" s="174"/>
      <c r="AD848" s="174"/>
      <c r="AE848" s="174"/>
      <c r="AF848" s="174"/>
    </row>
    <row r="849" spans="1:32" ht="15.75" customHeight="1">
      <c r="A849" s="3"/>
      <c r="S849" s="174"/>
      <c r="T849" s="174"/>
      <c r="U849" s="174"/>
      <c r="V849" s="174"/>
      <c r="W849" s="174"/>
      <c r="X849" s="174"/>
      <c r="Y849" s="174"/>
      <c r="Z849" s="174"/>
      <c r="AA849" s="174"/>
      <c r="AB849" s="174"/>
      <c r="AC849" s="174"/>
      <c r="AD849" s="174"/>
      <c r="AE849" s="174"/>
      <c r="AF849" s="174"/>
    </row>
    <row r="850" spans="1:32" ht="15.75" customHeight="1">
      <c r="A850" s="3"/>
      <c r="S850" s="174"/>
      <c r="T850" s="174"/>
      <c r="U850" s="174"/>
      <c r="V850" s="174"/>
      <c r="W850" s="174"/>
      <c r="X850" s="174"/>
      <c r="Y850" s="174"/>
      <c r="Z850" s="174"/>
      <c r="AA850" s="174"/>
      <c r="AB850" s="174"/>
      <c r="AC850" s="174"/>
      <c r="AD850" s="174"/>
      <c r="AE850" s="174"/>
      <c r="AF850" s="174"/>
    </row>
    <row r="851" spans="1:32" ht="15.75" customHeight="1">
      <c r="A851" s="3"/>
      <c r="S851" s="174"/>
      <c r="T851" s="174"/>
      <c r="U851" s="174"/>
      <c r="V851" s="174"/>
      <c r="W851" s="174"/>
      <c r="X851" s="174"/>
      <c r="Y851" s="174"/>
      <c r="Z851" s="174"/>
      <c r="AA851" s="174"/>
      <c r="AB851" s="174"/>
      <c r="AC851" s="174"/>
      <c r="AD851" s="174"/>
      <c r="AE851" s="174"/>
      <c r="AF851" s="174"/>
    </row>
    <row r="852" spans="1:32" ht="15.75" customHeight="1">
      <c r="A852" s="3"/>
      <c r="S852" s="174"/>
      <c r="T852" s="174"/>
      <c r="U852" s="174"/>
      <c r="V852" s="174"/>
      <c r="W852" s="174"/>
      <c r="X852" s="174"/>
      <c r="Y852" s="174"/>
      <c r="Z852" s="174"/>
      <c r="AA852" s="174"/>
      <c r="AB852" s="174"/>
      <c r="AC852" s="174"/>
      <c r="AD852" s="174"/>
      <c r="AE852" s="174"/>
      <c r="AF852" s="174"/>
    </row>
    <row r="853" spans="1:32" ht="15.75" customHeight="1">
      <c r="A853" s="3"/>
      <c r="S853" s="174"/>
      <c r="T853" s="174"/>
      <c r="U853" s="174"/>
      <c r="V853" s="174"/>
      <c r="W853" s="174"/>
      <c r="X853" s="174"/>
      <c r="Y853" s="174"/>
      <c r="Z853" s="174"/>
      <c r="AA853" s="174"/>
      <c r="AB853" s="174"/>
      <c r="AC853" s="174"/>
      <c r="AD853" s="174"/>
      <c r="AE853" s="174"/>
      <c r="AF853" s="174"/>
    </row>
    <row r="854" spans="1:32" ht="15.75" customHeight="1">
      <c r="A854" s="3"/>
      <c r="S854" s="174"/>
      <c r="T854" s="174"/>
      <c r="U854" s="174"/>
      <c r="V854" s="174"/>
      <c r="W854" s="174"/>
      <c r="X854" s="174"/>
      <c r="Y854" s="174"/>
      <c r="Z854" s="174"/>
      <c r="AA854" s="174"/>
      <c r="AB854" s="174"/>
      <c r="AC854" s="174"/>
      <c r="AD854" s="174"/>
      <c r="AE854" s="174"/>
      <c r="AF854" s="174"/>
    </row>
    <row r="855" spans="1:32" ht="15.75" customHeight="1">
      <c r="A855" s="3"/>
      <c r="S855" s="174"/>
      <c r="T855" s="174"/>
      <c r="U855" s="174"/>
      <c r="V855" s="174"/>
      <c r="W855" s="174"/>
      <c r="X855" s="174"/>
      <c r="Y855" s="174"/>
      <c r="Z855" s="174"/>
      <c r="AA855" s="174"/>
      <c r="AB855" s="174"/>
      <c r="AC855" s="174"/>
      <c r="AD855" s="174"/>
      <c r="AE855" s="174"/>
      <c r="AF855" s="174"/>
    </row>
    <row r="856" spans="1:32" ht="15.75" customHeight="1">
      <c r="A856" s="3"/>
      <c r="S856" s="174"/>
      <c r="T856" s="174"/>
      <c r="U856" s="174"/>
      <c r="V856" s="174"/>
      <c r="W856" s="174"/>
      <c r="X856" s="174"/>
      <c r="Y856" s="174"/>
      <c r="Z856" s="174"/>
      <c r="AA856" s="174"/>
      <c r="AB856" s="174"/>
      <c r="AC856" s="174"/>
      <c r="AD856" s="174"/>
      <c r="AE856" s="174"/>
      <c r="AF856" s="174"/>
    </row>
    <row r="857" spans="1:32" ht="15.75" customHeight="1">
      <c r="A857" s="3"/>
      <c r="S857" s="174"/>
      <c r="T857" s="174"/>
      <c r="U857" s="174"/>
      <c r="V857" s="174"/>
      <c r="W857" s="174"/>
      <c r="X857" s="174"/>
      <c r="Y857" s="174"/>
      <c r="Z857" s="174"/>
      <c r="AA857" s="174"/>
      <c r="AB857" s="174"/>
      <c r="AC857" s="174"/>
      <c r="AD857" s="174"/>
      <c r="AE857" s="174"/>
      <c r="AF857" s="174"/>
    </row>
    <row r="858" spans="1:32" ht="15.75" customHeight="1">
      <c r="A858" s="3"/>
      <c r="S858" s="174"/>
      <c r="T858" s="174"/>
      <c r="U858" s="174"/>
      <c r="V858" s="174"/>
      <c r="W858" s="174"/>
      <c r="X858" s="174"/>
      <c r="Y858" s="174"/>
      <c r="Z858" s="174"/>
      <c r="AA858" s="174"/>
      <c r="AB858" s="174"/>
      <c r="AC858" s="174"/>
      <c r="AD858" s="174"/>
      <c r="AE858" s="174"/>
      <c r="AF858" s="174"/>
    </row>
    <row r="859" spans="1:32" ht="15.75" customHeight="1">
      <c r="A859" s="3"/>
      <c r="S859" s="174"/>
      <c r="T859" s="174"/>
      <c r="U859" s="174"/>
      <c r="V859" s="174"/>
      <c r="W859" s="174"/>
      <c r="X859" s="174"/>
      <c r="Y859" s="174"/>
      <c r="Z859" s="174"/>
      <c r="AA859" s="174"/>
      <c r="AB859" s="174"/>
      <c r="AC859" s="174"/>
      <c r="AD859" s="174"/>
      <c r="AE859" s="174"/>
      <c r="AF859" s="174"/>
    </row>
    <row r="860" spans="1:32" ht="15.75" customHeight="1">
      <c r="A860" s="3"/>
      <c r="S860" s="174"/>
      <c r="T860" s="174"/>
      <c r="U860" s="174"/>
      <c r="V860" s="174"/>
      <c r="W860" s="174"/>
      <c r="X860" s="174"/>
      <c r="Y860" s="174"/>
      <c r="Z860" s="174"/>
      <c r="AA860" s="174"/>
      <c r="AB860" s="174"/>
      <c r="AC860" s="174"/>
      <c r="AD860" s="174"/>
      <c r="AE860" s="174"/>
      <c r="AF860" s="174"/>
    </row>
    <row r="861" spans="1:32" ht="15.75" customHeight="1">
      <c r="A861" s="3"/>
      <c r="S861" s="174"/>
      <c r="T861" s="174"/>
      <c r="U861" s="174"/>
      <c r="V861" s="174"/>
      <c r="W861" s="174"/>
      <c r="X861" s="174"/>
      <c r="Y861" s="174"/>
      <c r="Z861" s="174"/>
      <c r="AA861" s="174"/>
      <c r="AB861" s="174"/>
      <c r="AC861" s="174"/>
      <c r="AD861" s="174"/>
      <c r="AE861" s="174"/>
      <c r="AF861" s="174"/>
    </row>
    <row r="862" spans="1:32" ht="15.75" customHeight="1">
      <c r="A862" s="3"/>
      <c r="S862" s="174"/>
      <c r="T862" s="174"/>
      <c r="U862" s="174"/>
      <c r="V862" s="174"/>
      <c r="W862" s="174"/>
      <c r="X862" s="174"/>
      <c r="Y862" s="174"/>
      <c r="Z862" s="174"/>
      <c r="AA862" s="174"/>
      <c r="AB862" s="174"/>
      <c r="AC862" s="174"/>
      <c r="AD862" s="174"/>
      <c r="AE862" s="174"/>
      <c r="AF862" s="174"/>
    </row>
    <row r="863" spans="1:32" ht="15.75" customHeight="1">
      <c r="A863" s="3"/>
      <c r="S863" s="174"/>
      <c r="T863" s="174"/>
      <c r="U863" s="174"/>
      <c r="V863" s="174"/>
      <c r="W863" s="174"/>
      <c r="X863" s="174"/>
      <c r="Y863" s="174"/>
      <c r="Z863" s="174"/>
      <c r="AA863" s="174"/>
      <c r="AB863" s="174"/>
      <c r="AC863" s="174"/>
      <c r="AD863" s="174"/>
      <c r="AE863" s="174"/>
      <c r="AF863" s="174"/>
    </row>
    <row r="864" spans="1:32" ht="15.75" customHeight="1">
      <c r="A864" s="3"/>
      <c r="S864" s="174"/>
      <c r="T864" s="174"/>
      <c r="U864" s="174"/>
      <c r="V864" s="174"/>
      <c r="W864" s="174"/>
      <c r="X864" s="174"/>
      <c r="Y864" s="174"/>
      <c r="Z864" s="174"/>
      <c r="AA864" s="174"/>
      <c r="AB864" s="174"/>
      <c r="AC864" s="174"/>
      <c r="AD864" s="174"/>
      <c r="AE864" s="174"/>
      <c r="AF864" s="174"/>
    </row>
    <row r="865" spans="1:32" ht="15.75" customHeight="1">
      <c r="A865" s="3"/>
      <c r="S865" s="174"/>
      <c r="T865" s="174"/>
      <c r="U865" s="174"/>
      <c r="V865" s="174"/>
      <c r="W865" s="174"/>
      <c r="X865" s="174"/>
      <c r="Y865" s="174"/>
      <c r="Z865" s="174"/>
      <c r="AA865" s="174"/>
      <c r="AB865" s="174"/>
      <c r="AC865" s="174"/>
      <c r="AD865" s="174"/>
      <c r="AE865" s="174"/>
      <c r="AF865" s="174"/>
    </row>
    <row r="866" spans="1:32" ht="15.75" customHeight="1">
      <c r="A866" s="3"/>
      <c r="S866" s="174"/>
      <c r="T866" s="174"/>
      <c r="U866" s="174"/>
      <c r="V866" s="174"/>
      <c r="W866" s="174"/>
      <c r="X866" s="174"/>
      <c r="Y866" s="174"/>
      <c r="Z866" s="174"/>
      <c r="AA866" s="174"/>
      <c r="AB866" s="174"/>
      <c r="AC866" s="174"/>
      <c r="AD866" s="174"/>
      <c r="AE866" s="174"/>
      <c r="AF866" s="174"/>
    </row>
    <row r="867" spans="1:32" ht="15.75" customHeight="1">
      <c r="A867" s="3"/>
      <c r="S867" s="174"/>
      <c r="T867" s="174"/>
      <c r="U867" s="174"/>
      <c r="V867" s="174"/>
      <c r="W867" s="174"/>
      <c r="X867" s="174"/>
      <c r="Y867" s="174"/>
      <c r="Z867" s="174"/>
      <c r="AA867" s="174"/>
      <c r="AB867" s="174"/>
      <c r="AC867" s="174"/>
      <c r="AD867" s="174"/>
      <c r="AE867" s="174"/>
      <c r="AF867" s="174"/>
    </row>
    <row r="868" spans="1:32" ht="15.75" customHeight="1">
      <c r="A868" s="3"/>
      <c r="S868" s="174"/>
      <c r="T868" s="174"/>
      <c r="U868" s="174"/>
      <c r="V868" s="174"/>
      <c r="W868" s="174"/>
      <c r="X868" s="174"/>
      <c r="Y868" s="174"/>
      <c r="Z868" s="174"/>
      <c r="AA868" s="174"/>
      <c r="AB868" s="174"/>
      <c r="AC868" s="174"/>
      <c r="AD868" s="174"/>
      <c r="AE868" s="174"/>
      <c r="AF868" s="174"/>
    </row>
    <row r="869" spans="1:32" ht="15.75" customHeight="1">
      <c r="A869" s="3"/>
      <c r="S869" s="174"/>
      <c r="T869" s="174"/>
      <c r="U869" s="174"/>
      <c r="V869" s="174"/>
      <c r="W869" s="174"/>
      <c r="X869" s="174"/>
      <c r="Y869" s="174"/>
      <c r="Z869" s="174"/>
      <c r="AA869" s="174"/>
      <c r="AB869" s="174"/>
      <c r="AC869" s="174"/>
      <c r="AD869" s="174"/>
      <c r="AE869" s="174"/>
      <c r="AF869" s="174"/>
    </row>
    <row r="870" spans="1:32" ht="15.75" customHeight="1">
      <c r="A870" s="3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174"/>
      <c r="AF870" s="174"/>
    </row>
    <row r="871" spans="1:32" ht="15.75" customHeight="1">
      <c r="A871" s="3"/>
      <c r="S871" s="174"/>
      <c r="T871" s="174"/>
      <c r="U871" s="174"/>
      <c r="V871" s="174"/>
      <c r="W871" s="174"/>
      <c r="X871" s="174"/>
      <c r="Y871" s="174"/>
      <c r="Z871" s="174"/>
      <c r="AA871" s="174"/>
      <c r="AB871" s="174"/>
      <c r="AC871" s="174"/>
      <c r="AD871" s="174"/>
      <c r="AE871" s="174"/>
      <c r="AF871" s="174"/>
    </row>
    <row r="872" spans="1:32" ht="15.75" customHeight="1">
      <c r="A872" s="3"/>
      <c r="S872" s="174"/>
      <c r="T872" s="174"/>
      <c r="U872" s="174"/>
      <c r="V872" s="174"/>
      <c r="W872" s="174"/>
      <c r="X872" s="174"/>
      <c r="Y872" s="174"/>
      <c r="Z872" s="174"/>
      <c r="AA872" s="174"/>
      <c r="AB872" s="174"/>
      <c r="AC872" s="174"/>
      <c r="AD872" s="174"/>
      <c r="AE872" s="174"/>
      <c r="AF872" s="174"/>
    </row>
    <row r="873" spans="1:32" ht="15.75" customHeight="1">
      <c r="A873" s="3"/>
      <c r="S873" s="174"/>
      <c r="T873" s="174"/>
      <c r="U873" s="174"/>
      <c r="V873" s="174"/>
      <c r="W873" s="174"/>
      <c r="X873" s="174"/>
      <c r="Y873" s="174"/>
      <c r="Z873" s="174"/>
      <c r="AA873" s="174"/>
      <c r="AB873" s="174"/>
      <c r="AC873" s="174"/>
      <c r="AD873" s="174"/>
      <c r="AE873" s="174"/>
      <c r="AF873" s="174"/>
    </row>
    <row r="874" spans="1:32" ht="15.75" customHeight="1">
      <c r="A874" s="3"/>
      <c r="S874" s="174"/>
      <c r="T874" s="174"/>
      <c r="U874" s="174"/>
      <c r="V874" s="174"/>
      <c r="W874" s="174"/>
      <c r="X874" s="174"/>
      <c r="Y874" s="174"/>
      <c r="Z874" s="174"/>
      <c r="AA874" s="174"/>
      <c r="AB874" s="174"/>
      <c r="AC874" s="174"/>
      <c r="AD874" s="174"/>
      <c r="AE874" s="174"/>
      <c r="AF874" s="174"/>
    </row>
    <row r="875" spans="1:32" ht="15.75" customHeight="1">
      <c r="A875" s="3"/>
      <c r="S875" s="174"/>
      <c r="T875" s="174"/>
      <c r="U875" s="174"/>
      <c r="V875" s="174"/>
      <c r="W875" s="174"/>
      <c r="X875" s="174"/>
      <c r="Y875" s="174"/>
      <c r="Z875" s="174"/>
      <c r="AA875" s="174"/>
      <c r="AB875" s="174"/>
      <c r="AC875" s="174"/>
      <c r="AD875" s="174"/>
      <c r="AE875" s="174"/>
      <c r="AF875" s="174"/>
    </row>
    <row r="876" spans="1:32" ht="15.75" customHeight="1">
      <c r="A876" s="3"/>
      <c r="S876" s="174"/>
      <c r="T876" s="174"/>
      <c r="U876" s="174"/>
      <c r="V876" s="174"/>
      <c r="W876" s="174"/>
      <c r="X876" s="174"/>
      <c r="Y876" s="174"/>
      <c r="Z876" s="174"/>
      <c r="AA876" s="174"/>
      <c r="AB876" s="174"/>
      <c r="AC876" s="174"/>
      <c r="AD876" s="174"/>
      <c r="AE876" s="174"/>
      <c r="AF876" s="174"/>
    </row>
    <row r="877" spans="1:32" ht="15.75" customHeight="1">
      <c r="A877" s="3"/>
      <c r="S877" s="174"/>
      <c r="T877" s="174"/>
      <c r="U877" s="174"/>
      <c r="V877" s="174"/>
      <c r="W877" s="174"/>
      <c r="X877" s="174"/>
      <c r="Y877" s="174"/>
      <c r="Z877" s="174"/>
      <c r="AA877" s="174"/>
      <c r="AB877" s="174"/>
      <c r="AC877" s="174"/>
      <c r="AD877" s="174"/>
      <c r="AE877" s="174"/>
      <c r="AF877" s="174"/>
    </row>
    <row r="878" spans="1:32" ht="15.75" customHeight="1">
      <c r="A878" s="3"/>
      <c r="S878" s="174"/>
      <c r="T878" s="174"/>
      <c r="U878" s="174"/>
      <c r="V878" s="174"/>
      <c r="W878" s="174"/>
      <c r="X878" s="174"/>
      <c r="Y878" s="174"/>
      <c r="Z878" s="174"/>
      <c r="AA878" s="174"/>
      <c r="AB878" s="174"/>
      <c r="AC878" s="174"/>
      <c r="AD878" s="174"/>
      <c r="AE878" s="174"/>
      <c r="AF878" s="174"/>
    </row>
    <row r="879" spans="1:32" ht="15.75" customHeight="1">
      <c r="A879" s="3"/>
      <c r="S879" s="174"/>
      <c r="T879" s="174"/>
      <c r="U879" s="174"/>
      <c r="V879" s="174"/>
      <c r="W879" s="174"/>
      <c r="X879" s="174"/>
      <c r="Y879" s="174"/>
      <c r="Z879" s="174"/>
      <c r="AA879" s="174"/>
      <c r="AB879" s="174"/>
      <c r="AC879" s="174"/>
      <c r="AD879" s="174"/>
      <c r="AE879" s="174"/>
      <c r="AF879" s="174"/>
    </row>
    <row r="880" spans="1:32" ht="15.75" customHeight="1">
      <c r="A880" s="3"/>
      <c r="S880" s="174"/>
      <c r="T880" s="174"/>
      <c r="U880" s="174"/>
      <c r="V880" s="174"/>
      <c r="W880" s="174"/>
      <c r="X880" s="174"/>
      <c r="Y880" s="174"/>
      <c r="Z880" s="174"/>
      <c r="AA880" s="174"/>
      <c r="AB880" s="174"/>
      <c r="AC880" s="174"/>
      <c r="AD880" s="174"/>
      <c r="AE880" s="174"/>
      <c r="AF880" s="174"/>
    </row>
    <row r="881" spans="1:32" ht="15.75" customHeight="1">
      <c r="A881" s="3"/>
      <c r="S881" s="174"/>
      <c r="T881" s="174"/>
      <c r="U881" s="174"/>
      <c r="V881" s="174"/>
      <c r="W881" s="174"/>
      <c r="X881" s="174"/>
      <c r="Y881" s="174"/>
      <c r="Z881" s="174"/>
      <c r="AA881" s="174"/>
      <c r="AB881" s="174"/>
      <c r="AC881" s="174"/>
      <c r="AD881" s="174"/>
      <c r="AE881" s="174"/>
      <c r="AF881" s="174"/>
    </row>
    <row r="882" spans="1:32" ht="15.75" customHeight="1">
      <c r="A882" s="3"/>
      <c r="S882" s="174"/>
      <c r="T882" s="174"/>
      <c r="U882" s="174"/>
      <c r="V882" s="174"/>
      <c r="W882" s="174"/>
      <c r="X882" s="174"/>
      <c r="Y882" s="174"/>
      <c r="Z882" s="174"/>
      <c r="AA882" s="174"/>
      <c r="AB882" s="174"/>
      <c r="AC882" s="174"/>
      <c r="AD882" s="174"/>
      <c r="AE882" s="174"/>
      <c r="AF882" s="174"/>
    </row>
    <row r="883" spans="1:32" ht="15.75" customHeight="1">
      <c r="A883" s="3"/>
      <c r="S883" s="174"/>
      <c r="T883" s="174"/>
      <c r="U883" s="174"/>
      <c r="V883" s="174"/>
      <c r="W883" s="174"/>
      <c r="X883" s="174"/>
      <c r="Y883" s="174"/>
      <c r="Z883" s="174"/>
      <c r="AA883" s="174"/>
      <c r="AB883" s="174"/>
      <c r="AC883" s="174"/>
      <c r="AD883" s="174"/>
      <c r="AE883" s="174"/>
      <c r="AF883" s="174"/>
    </row>
    <row r="884" spans="1:32" ht="15.75" customHeight="1">
      <c r="A884" s="3"/>
      <c r="S884" s="174"/>
      <c r="T884" s="174"/>
      <c r="U884" s="174"/>
      <c r="V884" s="174"/>
      <c r="W884" s="174"/>
      <c r="X884" s="174"/>
      <c r="Y884" s="174"/>
      <c r="Z884" s="174"/>
      <c r="AA884" s="174"/>
      <c r="AB884" s="174"/>
      <c r="AC884" s="174"/>
      <c r="AD884" s="174"/>
      <c r="AE884" s="174"/>
      <c r="AF884" s="174"/>
    </row>
    <row r="885" spans="1:32" ht="15.75" customHeight="1">
      <c r="A885" s="3"/>
      <c r="S885" s="174"/>
      <c r="T885" s="174"/>
      <c r="U885" s="174"/>
      <c r="V885" s="174"/>
      <c r="W885" s="174"/>
      <c r="X885" s="174"/>
      <c r="Y885" s="174"/>
      <c r="Z885" s="174"/>
      <c r="AA885" s="174"/>
      <c r="AB885" s="174"/>
      <c r="AC885" s="174"/>
      <c r="AD885" s="174"/>
      <c r="AE885" s="174"/>
      <c r="AF885" s="174"/>
    </row>
    <row r="886" spans="1:32" ht="15.75" customHeight="1">
      <c r="A886" s="3"/>
      <c r="S886" s="174"/>
      <c r="T886" s="174"/>
      <c r="U886" s="174"/>
      <c r="V886" s="174"/>
      <c r="W886" s="174"/>
      <c r="X886" s="174"/>
      <c r="Y886" s="174"/>
      <c r="Z886" s="174"/>
      <c r="AA886" s="174"/>
      <c r="AB886" s="174"/>
      <c r="AC886" s="174"/>
      <c r="AD886" s="174"/>
      <c r="AE886" s="174"/>
      <c r="AF886" s="174"/>
    </row>
    <row r="887" spans="1:32" ht="15.75" customHeight="1">
      <c r="A887" s="3"/>
      <c r="S887" s="174"/>
      <c r="T887" s="174"/>
      <c r="U887" s="174"/>
      <c r="V887" s="174"/>
      <c r="W887" s="174"/>
      <c r="X887" s="174"/>
      <c r="Y887" s="174"/>
      <c r="Z887" s="174"/>
      <c r="AA887" s="174"/>
      <c r="AB887" s="174"/>
      <c r="AC887" s="174"/>
      <c r="AD887" s="174"/>
      <c r="AE887" s="174"/>
      <c r="AF887" s="174"/>
    </row>
    <row r="888" spans="1:32" ht="15.75" customHeight="1">
      <c r="A888" s="3"/>
      <c r="S888" s="174"/>
      <c r="T888" s="174"/>
      <c r="U888" s="174"/>
      <c r="V888" s="174"/>
      <c r="W888" s="174"/>
      <c r="X888" s="174"/>
      <c r="Y888" s="174"/>
      <c r="Z888" s="174"/>
      <c r="AA888" s="174"/>
      <c r="AB888" s="174"/>
      <c r="AC888" s="174"/>
      <c r="AD888" s="174"/>
      <c r="AE888" s="174"/>
      <c r="AF888" s="174"/>
    </row>
    <row r="889" spans="1:32" ht="15.75" customHeight="1">
      <c r="A889" s="3"/>
      <c r="S889" s="174"/>
      <c r="T889" s="174"/>
      <c r="U889" s="174"/>
      <c r="V889" s="174"/>
      <c r="W889" s="174"/>
      <c r="X889" s="174"/>
      <c r="Y889" s="174"/>
      <c r="Z889" s="174"/>
      <c r="AA889" s="174"/>
      <c r="AB889" s="174"/>
      <c r="AC889" s="174"/>
      <c r="AD889" s="174"/>
      <c r="AE889" s="174"/>
      <c r="AF889" s="174"/>
    </row>
    <row r="890" spans="1:32" ht="15.75" customHeight="1">
      <c r="A890" s="3"/>
      <c r="S890" s="174"/>
      <c r="T890" s="174"/>
      <c r="U890" s="174"/>
      <c r="V890" s="174"/>
      <c r="W890" s="174"/>
      <c r="X890" s="174"/>
      <c r="Y890" s="174"/>
      <c r="Z890" s="174"/>
      <c r="AA890" s="174"/>
      <c r="AB890" s="174"/>
      <c r="AC890" s="174"/>
      <c r="AD890" s="174"/>
      <c r="AE890" s="174"/>
      <c r="AF890" s="174"/>
    </row>
    <row r="891" spans="1:32" ht="15.75" customHeight="1">
      <c r="A891" s="3"/>
      <c r="S891" s="174"/>
      <c r="T891" s="174"/>
      <c r="U891" s="174"/>
      <c r="V891" s="174"/>
      <c r="W891" s="174"/>
      <c r="X891" s="174"/>
      <c r="Y891" s="174"/>
      <c r="Z891" s="174"/>
      <c r="AA891" s="174"/>
      <c r="AB891" s="174"/>
      <c r="AC891" s="174"/>
      <c r="AD891" s="174"/>
      <c r="AE891" s="174"/>
      <c r="AF891" s="174"/>
    </row>
    <row r="892" spans="1:32" ht="15.75" customHeight="1">
      <c r="A892" s="3"/>
      <c r="S892" s="174"/>
      <c r="T892" s="174"/>
      <c r="U892" s="174"/>
      <c r="V892" s="174"/>
      <c r="W892" s="174"/>
      <c r="X892" s="174"/>
      <c r="Y892" s="174"/>
      <c r="Z892" s="174"/>
      <c r="AA892" s="174"/>
      <c r="AB892" s="174"/>
      <c r="AC892" s="174"/>
      <c r="AD892" s="174"/>
      <c r="AE892" s="174"/>
      <c r="AF892" s="174"/>
    </row>
    <row r="893" spans="1:32" ht="15.75" customHeight="1">
      <c r="A893" s="3"/>
      <c r="S893" s="174"/>
      <c r="T893" s="174"/>
      <c r="U893" s="174"/>
      <c r="V893" s="174"/>
      <c r="W893" s="174"/>
      <c r="X893" s="174"/>
      <c r="Y893" s="174"/>
      <c r="Z893" s="174"/>
      <c r="AA893" s="174"/>
      <c r="AB893" s="174"/>
      <c r="AC893" s="174"/>
      <c r="AD893" s="174"/>
      <c r="AE893" s="174"/>
      <c r="AF893" s="174"/>
    </row>
    <row r="894" spans="1:32" ht="15.75" customHeight="1">
      <c r="A894" s="3"/>
      <c r="S894" s="174"/>
      <c r="T894" s="174"/>
      <c r="U894" s="174"/>
      <c r="V894" s="174"/>
      <c r="W894" s="174"/>
      <c r="X894" s="174"/>
      <c r="Y894" s="174"/>
      <c r="Z894" s="174"/>
      <c r="AA894" s="174"/>
      <c r="AB894" s="174"/>
      <c r="AC894" s="174"/>
      <c r="AD894" s="174"/>
      <c r="AE894" s="174"/>
      <c r="AF894" s="174"/>
    </row>
    <row r="895" spans="1:32" ht="15.75" customHeight="1">
      <c r="A895" s="3"/>
      <c r="S895" s="174"/>
      <c r="T895" s="174"/>
      <c r="U895" s="174"/>
      <c r="V895" s="174"/>
      <c r="W895" s="174"/>
      <c r="X895" s="174"/>
      <c r="Y895" s="174"/>
      <c r="Z895" s="174"/>
      <c r="AA895" s="174"/>
      <c r="AB895" s="174"/>
      <c r="AC895" s="174"/>
      <c r="AD895" s="174"/>
      <c r="AE895" s="174"/>
      <c r="AF895" s="174"/>
    </row>
    <row r="896" spans="1:32" ht="15.75" customHeight="1">
      <c r="A896" s="3"/>
      <c r="S896" s="174"/>
      <c r="T896" s="174"/>
      <c r="U896" s="174"/>
      <c r="V896" s="174"/>
      <c r="W896" s="174"/>
      <c r="X896" s="174"/>
      <c r="Y896" s="174"/>
      <c r="Z896" s="174"/>
      <c r="AA896" s="174"/>
      <c r="AB896" s="174"/>
      <c r="AC896" s="174"/>
      <c r="AD896" s="174"/>
      <c r="AE896" s="174"/>
      <c r="AF896" s="174"/>
    </row>
    <row r="897" spans="1:32" ht="15.75" customHeight="1">
      <c r="A897" s="3"/>
      <c r="S897" s="174"/>
      <c r="T897" s="174"/>
      <c r="U897" s="174"/>
      <c r="V897" s="174"/>
      <c r="W897" s="174"/>
      <c r="X897" s="174"/>
      <c r="Y897" s="174"/>
      <c r="Z897" s="174"/>
      <c r="AA897" s="174"/>
      <c r="AB897" s="174"/>
      <c r="AC897" s="174"/>
      <c r="AD897" s="174"/>
      <c r="AE897" s="174"/>
      <c r="AF897" s="174"/>
    </row>
    <row r="898" spans="1:32" ht="15.75" customHeight="1">
      <c r="A898" s="3"/>
      <c r="S898" s="174"/>
      <c r="T898" s="174"/>
      <c r="U898" s="174"/>
      <c r="V898" s="174"/>
      <c r="W898" s="174"/>
      <c r="X898" s="174"/>
      <c r="Y898" s="174"/>
      <c r="Z898" s="174"/>
      <c r="AA898" s="174"/>
      <c r="AB898" s="174"/>
      <c r="AC898" s="174"/>
      <c r="AD898" s="174"/>
      <c r="AE898" s="174"/>
      <c r="AF898" s="174"/>
    </row>
    <row r="899" spans="1:32" ht="15.75" customHeight="1">
      <c r="A899" s="3"/>
      <c r="S899" s="174"/>
      <c r="T899" s="174"/>
      <c r="U899" s="174"/>
      <c r="V899" s="174"/>
      <c r="W899" s="174"/>
      <c r="X899" s="174"/>
      <c r="Y899" s="174"/>
      <c r="Z899" s="174"/>
      <c r="AA899" s="174"/>
      <c r="AB899" s="174"/>
      <c r="AC899" s="174"/>
      <c r="AD899" s="174"/>
      <c r="AE899" s="174"/>
      <c r="AF899" s="174"/>
    </row>
    <row r="900" spans="1:32" ht="15.75" customHeight="1">
      <c r="A900" s="3"/>
      <c r="S900" s="174"/>
      <c r="T900" s="174"/>
      <c r="U900" s="174"/>
      <c r="V900" s="174"/>
      <c r="W900" s="174"/>
      <c r="X900" s="174"/>
      <c r="Y900" s="174"/>
      <c r="Z900" s="174"/>
      <c r="AA900" s="174"/>
      <c r="AB900" s="174"/>
      <c r="AC900" s="174"/>
      <c r="AD900" s="174"/>
      <c r="AE900" s="174"/>
      <c r="AF900" s="174"/>
    </row>
    <row r="901" spans="1:32" ht="15.75" customHeight="1">
      <c r="A901" s="3"/>
      <c r="S901" s="174"/>
      <c r="T901" s="174"/>
      <c r="U901" s="174"/>
      <c r="V901" s="174"/>
      <c r="W901" s="174"/>
      <c r="X901" s="174"/>
      <c r="Y901" s="174"/>
      <c r="Z901" s="174"/>
      <c r="AA901" s="174"/>
      <c r="AB901" s="174"/>
      <c r="AC901" s="174"/>
      <c r="AD901" s="174"/>
      <c r="AE901" s="174"/>
      <c r="AF901" s="174"/>
    </row>
    <row r="902" spans="1:32" ht="15.75" customHeight="1">
      <c r="A902" s="3"/>
      <c r="S902" s="174"/>
      <c r="T902" s="174"/>
      <c r="U902" s="174"/>
      <c r="V902" s="174"/>
      <c r="W902" s="174"/>
      <c r="X902" s="174"/>
      <c r="Y902" s="174"/>
      <c r="Z902" s="174"/>
      <c r="AA902" s="174"/>
      <c r="AB902" s="174"/>
      <c r="AC902" s="174"/>
      <c r="AD902" s="174"/>
      <c r="AE902" s="174"/>
      <c r="AF902" s="174"/>
    </row>
    <row r="903" spans="1:32" ht="15.75" customHeight="1">
      <c r="A903" s="3"/>
      <c r="S903" s="174"/>
      <c r="T903" s="174"/>
      <c r="U903" s="174"/>
      <c r="V903" s="174"/>
      <c r="W903" s="174"/>
      <c r="X903" s="174"/>
      <c r="Y903" s="174"/>
      <c r="Z903" s="174"/>
      <c r="AA903" s="174"/>
      <c r="AB903" s="174"/>
      <c r="AC903" s="174"/>
      <c r="AD903" s="174"/>
      <c r="AE903" s="174"/>
      <c r="AF903" s="174"/>
    </row>
    <row r="904" spans="1:32" ht="15.75" customHeight="1">
      <c r="A904" s="3"/>
      <c r="S904" s="174"/>
      <c r="T904" s="174"/>
      <c r="U904" s="174"/>
      <c r="V904" s="174"/>
      <c r="W904" s="174"/>
      <c r="X904" s="174"/>
      <c r="Y904" s="174"/>
      <c r="Z904" s="174"/>
      <c r="AA904" s="174"/>
      <c r="AB904" s="174"/>
      <c r="AC904" s="174"/>
      <c r="AD904" s="174"/>
      <c r="AE904" s="174"/>
      <c r="AF904" s="174"/>
    </row>
    <row r="905" spans="1:32" ht="15.75" customHeight="1">
      <c r="A905" s="3"/>
      <c r="S905" s="174"/>
      <c r="T905" s="174"/>
      <c r="U905" s="174"/>
      <c r="V905" s="174"/>
      <c r="W905" s="174"/>
      <c r="X905" s="174"/>
      <c r="Y905" s="174"/>
      <c r="Z905" s="174"/>
      <c r="AA905" s="174"/>
      <c r="AB905" s="174"/>
      <c r="AC905" s="174"/>
      <c r="AD905" s="174"/>
      <c r="AE905" s="174"/>
      <c r="AF905" s="174"/>
    </row>
    <row r="906" spans="1:32" ht="15.75" customHeight="1">
      <c r="A906" s="3"/>
      <c r="S906" s="174"/>
      <c r="T906" s="174"/>
      <c r="U906" s="174"/>
      <c r="V906" s="174"/>
      <c r="W906" s="174"/>
      <c r="X906" s="174"/>
      <c r="Y906" s="174"/>
      <c r="Z906" s="174"/>
      <c r="AA906" s="174"/>
      <c r="AB906" s="174"/>
      <c r="AC906" s="174"/>
      <c r="AD906" s="174"/>
      <c r="AE906" s="174"/>
      <c r="AF906" s="174"/>
    </row>
    <row r="907" spans="1:32" ht="15.75" customHeight="1">
      <c r="A907" s="3"/>
      <c r="S907" s="174"/>
      <c r="T907" s="174"/>
      <c r="U907" s="174"/>
      <c r="V907" s="174"/>
      <c r="W907" s="174"/>
      <c r="X907" s="174"/>
      <c r="Y907" s="174"/>
      <c r="Z907" s="174"/>
      <c r="AA907" s="174"/>
      <c r="AB907" s="174"/>
      <c r="AC907" s="174"/>
      <c r="AD907" s="174"/>
      <c r="AE907" s="174"/>
      <c r="AF907" s="174"/>
    </row>
    <row r="908" spans="1:32" ht="15.75" customHeight="1">
      <c r="A908" s="3"/>
      <c r="S908" s="174"/>
      <c r="T908" s="174"/>
      <c r="U908" s="174"/>
      <c r="V908" s="174"/>
      <c r="W908" s="174"/>
      <c r="X908" s="174"/>
      <c r="Y908" s="174"/>
      <c r="Z908" s="174"/>
      <c r="AA908" s="174"/>
      <c r="AB908" s="174"/>
      <c r="AC908" s="174"/>
      <c r="AD908" s="174"/>
      <c r="AE908" s="174"/>
      <c r="AF908" s="174"/>
    </row>
    <row r="909" spans="1:32" ht="15.75" customHeight="1">
      <c r="A909" s="3"/>
      <c r="S909" s="174"/>
      <c r="T909" s="174"/>
      <c r="U909" s="174"/>
      <c r="V909" s="174"/>
      <c r="W909" s="174"/>
      <c r="X909" s="174"/>
      <c r="Y909" s="174"/>
      <c r="Z909" s="174"/>
      <c r="AA909" s="174"/>
      <c r="AB909" s="174"/>
      <c r="AC909" s="174"/>
      <c r="AD909" s="174"/>
      <c r="AE909" s="174"/>
      <c r="AF909" s="174"/>
    </row>
    <row r="910" spans="1:32" ht="15.75" customHeight="1">
      <c r="A910" s="3"/>
      <c r="S910" s="174"/>
      <c r="T910" s="174"/>
      <c r="U910" s="174"/>
      <c r="V910" s="174"/>
      <c r="W910" s="174"/>
      <c r="X910" s="174"/>
      <c r="Y910" s="174"/>
      <c r="Z910" s="174"/>
      <c r="AA910" s="174"/>
      <c r="AB910" s="174"/>
      <c r="AC910" s="174"/>
      <c r="AD910" s="174"/>
      <c r="AE910" s="174"/>
      <c r="AF910" s="174"/>
    </row>
    <row r="911" spans="1:32" ht="15.75" customHeight="1">
      <c r="A911" s="3"/>
      <c r="S911" s="174"/>
      <c r="T911" s="174"/>
      <c r="U911" s="174"/>
      <c r="V911" s="174"/>
      <c r="W911" s="174"/>
      <c r="X911" s="174"/>
      <c r="Y911" s="174"/>
      <c r="Z911" s="174"/>
      <c r="AA911" s="174"/>
      <c r="AB911" s="174"/>
      <c r="AC911" s="174"/>
      <c r="AD911" s="174"/>
      <c r="AE911" s="174"/>
      <c r="AF911" s="174"/>
    </row>
    <row r="912" spans="1:32" ht="15.75" customHeight="1">
      <c r="A912" s="3"/>
      <c r="S912" s="174"/>
      <c r="T912" s="174"/>
      <c r="U912" s="174"/>
      <c r="V912" s="174"/>
      <c r="W912" s="174"/>
      <c r="X912" s="174"/>
      <c r="Y912" s="174"/>
      <c r="Z912" s="174"/>
      <c r="AA912" s="174"/>
      <c r="AB912" s="174"/>
      <c r="AC912" s="174"/>
      <c r="AD912" s="174"/>
      <c r="AE912" s="174"/>
      <c r="AF912" s="174"/>
    </row>
    <row r="913" spans="1:32" ht="15.75" customHeight="1">
      <c r="A913" s="3"/>
      <c r="S913" s="174"/>
      <c r="T913" s="174"/>
      <c r="U913" s="174"/>
      <c r="V913" s="174"/>
      <c r="W913" s="174"/>
      <c r="X913" s="174"/>
      <c r="Y913" s="174"/>
      <c r="Z913" s="174"/>
      <c r="AA913" s="174"/>
      <c r="AB913" s="174"/>
      <c r="AC913" s="174"/>
      <c r="AD913" s="174"/>
      <c r="AE913" s="174"/>
      <c r="AF913" s="174"/>
    </row>
    <row r="914" spans="1:32" ht="15.75" customHeight="1">
      <c r="A914" s="3"/>
      <c r="S914" s="174"/>
      <c r="T914" s="174"/>
      <c r="U914" s="174"/>
      <c r="V914" s="174"/>
      <c r="W914" s="174"/>
      <c r="X914" s="174"/>
      <c r="Y914" s="174"/>
      <c r="Z914" s="174"/>
      <c r="AA914" s="174"/>
      <c r="AB914" s="174"/>
      <c r="AC914" s="174"/>
      <c r="AD914" s="174"/>
      <c r="AE914" s="174"/>
      <c r="AF914" s="174"/>
    </row>
    <row r="915" spans="1:32" ht="15.75" customHeight="1">
      <c r="A915" s="3"/>
      <c r="S915" s="174"/>
      <c r="T915" s="174"/>
      <c r="U915" s="174"/>
      <c r="V915" s="174"/>
      <c r="W915" s="174"/>
      <c r="X915" s="174"/>
      <c r="Y915" s="174"/>
      <c r="Z915" s="174"/>
      <c r="AA915" s="174"/>
      <c r="AB915" s="174"/>
      <c r="AC915" s="174"/>
      <c r="AD915" s="174"/>
      <c r="AE915" s="174"/>
      <c r="AF915" s="174"/>
    </row>
    <row r="916" spans="1:32" ht="15.75" customHeight="1">
      <c r="A916" s="3"/>
      <c r="S916" s="174"/>
      <c r="T916" s="174"/>
      <c r="U916" s="174"/>
      <c r="V916" s="174"/>
      <c r="W916" s="174"/>
      <c r="X916" s="174"/>
      <c r="Y916" s="174"/>
      <c r="Z916" s="174"/>
      <c r="AA916" s="174"/>
      <c r="AB916" s="174"/>
      <c r="AC916" s="174"/>
      <c r="AD916" s="174"/>
      <c r="AE916" s="174"/>
      <c r="AF916" s="174"/>
    </row>
    <row r="917" spans="1:32" ht="15.75" customHeight="1">
      <c r="A917" s="3"/>
      <c r="S917" s="174"/>
      <c r="T917" s="174"/>
      <c r="U917" s="174"/>
      <c r="V917" s="174"/>
      <c r="W917" s="174"/>
      <c r="X917" s="174"/>
      <c r="Y917" s="174"/>
      <c r="Z917" s="174"/>
      <c r="AA917" s="174"/>
      <c r="AB917" s="174"/>
      <c r="AC917" s="174"/>
      <c r="AD917" s="174"/>
      <c r="AE917" s="174"/>
      <c r="AF917" s="174"/>
    </row>
    <row r="918" spans="1:32" ht="15.75" customHeight="1">
      <c r="A918" s="3"/>
      <c r="S918" s="174"/>
      <c r="T918" s="174"/>
      <c r="U918" s="174"/>
      <c r="V918" s="174"/>
      <c r="W918" s="174"/>
      <c r="X918" s="174"/>
      <c r="Y918" s="174"/>
      <c r="Z918" s="174"/>
      <c r="AA918" s="174"/>
      <c r="AB918" s="174"/>
      <c r="AC918" s="174"/>
      <c r="AD918" s="174"/>
      <c r="AE918" s="174"/>
      <c r="AF918" s="174"/>
    </row>
    <row r="919" spans="1:32" ht="15.75" customHeight="1">
      <c r="A919" s="3"/>
      <c r="S919" s="174"/>
      <c r="T919" s="174"/>
      <c r="U919" s="174"/>
      <c r="V919" s="174"/>
      <c r="W919" s="174"/>
      <c r="X919" s="174"/>
      <c r="Y919" s="174"/>
      <c r="Z919" s="174"/>
      <c r="AA919" s="174"/>
      <c r="AB919" s="174"/>
      <c r="AC919" s="174"/>
      <c r="AD919" s="174"/>
      <c r="AE919" s="174"/>
      <c r="AF919" s="174"/>
    </row>
    <row r="920" spans="1:32" ht="15.75" customHeight="1">
      <c r="A920" s="3"/>
      <c r="S920" s="174"/>
      <c r="T920" s="174"/>
      <c r="U920" s="174"/>
      <c r="V920" s="174"/>
      <c r="W920" s="174"/>
      <c r="X920" s="174"/>
      <c r="Y920" s="174"/>
      <c r="Z920" s="174"/>
      <c r="AA920" s="174"/>
      <c r="AB920" s="174"/>
      <c r="AC920" s="174"/>
      <c r="AD920" s="174"/>
      <c r="AE920" s="174"/>
      <c r="AF920" s="174"/>
    </row>
    <row r="921" spans="1:32" ht="15.75" customHeight="1">
      <c r="A921" s="3"/>
      <c r="S921" s="174"/>
      <c r="T921" s="174"/>
      <c r="U921" s="174"/>
      <c r="V921" s="174"/>
      <c r="W921" s="174"/>
      <c r="X921" s="174"/>
      <c r="Y921" s="174"/>
      <c r="Z921" s="174"/>
      <c r="AA921" s="174"/>
      <c r="AB921" s="174"/>
      <c r="AC921" s="174"/>
      <c r="AD921" s="174"/>
      <c r="AE921" s="174"/>
      <c r="AF921" s="174"/>
    </row>
    <row r="922" spans="1:32" ht="15.75" customHeight="1">
      <c r="A922" s="3"/>
      <c r="S922" s="174"/>
      <c r="T922" s="174"/>
      <c r="U922" s="174"/>
      <c r="V922" s="174"/>
      <c r="W922" s="174"/>
      <c r="X922" s="174"/>
      <c r="Y922" s="174"/>
      <c r="Z922" s="174"/>
      <c r="AA922" s="174"/>
      <c r="AB922" s="174"/>
      <c r="AC922" s="174"/>
      <c r="AD922" s="174"/>
      <c r="AE922" s="174"/>
      <c r="AF922" s="174"/>
    </row>
    <row r="923" spans="1:32" ht="15.75" customHeight="1">
      <c r="A923" s="3"/>
      <c r="S923" s="174"/>
      <c r="T923" s="174"/>
      <c r="U923" s="174"/>
      <c r="V923" s="174"/>
      <c r="W923" s="174"/>
      <c r="X923" s="174"/>
      <c r="Y923" s="174"/>
      <c r="Z923" s="174"/>
      <c r="AA923" s="174"/>
      <c r="AB923" s="174"/>
      <c r="AC923" s="174"/>
      <c r="AD923" s="174"/>
      <c r="AE923" s="174"/>
      <c r="AF923" s="174"/>
    </row>
    <row r="924" spans="1:32" ht="15.75" customHeight="1">
      <c r="A924" s="3"/>
      <c r="S924" s="174"/>
      <c r="T924" s="174"/>
      <c r="U924" s="174"/>
      <c r="V924" s="174"/>
      <c r="W924" s="174"/>
      <c r="X924" s="174"/>
      <c r="Y924" s="174"/>
      <c r="Z924" s="174"/>
      <c r="AA924" s="174"/>
      <c r="AB924" s="174"/>
      <c r="AC924" s="174"/>
      <c r="AD924" s="174"/>
      <c r="AE924" s="174"/>
      <c r="AF924" s="174"/>
    </row>
    <row r="925" spans="1:32" ht="15.75" customHeight="1">
      <c r="A925" s="3"/>
      <c r="S925" s="174"/>
      <c r="T925" s="174"/>
      <c r="U925" s="174"/>
      <c r="V925" s="174"/>
      <c r="W925" s="174"/>
      <c r="X925" s="174"/>
      <c r="Y925" s="174"/>
      <c r="Z925" s="174"/>
      <c r="AA925" s="174"/>
      <c r="AB925" s="174"/>
      <c r="AC925" s="174"/>
      <c r="AD925" s="174"/>
      <c r="AE925" s="174"/>
      <c r="AF925" s="174"/>
    </row>
    <row r="926" spans="1:32" ht="15.75" customHeight="1">
      <c r="A926" s="3"/>
      <c r="S926" s="174"/>
      <c r="T926" s="174"/>
      <c r="U926" s="174"/>
      <c r="V926" s="174"/>
      <c r="W926" s="174"/>
      <c r="X926" s="174"/>
      <c r="Y926" s="174"/>
      <c r="Z926" s="174"/>
      <c r="AA926" s="174"/>
      <c r="AB926" s="174"/>
      <c r="AC926" s="174"/>
      <c r="AD926" s="174"/>
      <c r="AE926" s="174"/>
      <c r="AF926" s="174"/>
    </row>
    <row r="927" spans="1:32" ht="15.75" customHeight="1">
      <c r="A927" s="3"/>
      <c r="S927" s="174"/>
      <c r="T927" s="174"/>
      <c r="U927" s="174"/>
      <c r="V927" s="174"/>
      <c r="W927" s="174"/>
      <c r="X927" s="174"/>
      <c r="Y927" s="174"/>
      <c r="Z927" s="174"/>
      <c r="AA927" s="174"/>
      <c r="AB927" s="174"/>
      <c r="AC927" s="174"/>
      <c r="AD927" s="174"/>
      <c r="AE927" s="174"/>
      <c r="AF927" s="174"/>
    </row>
    <row r="928" spans="1:32" ht="15.75" customHeight="1">
      <c r="A928" s="3"/>
      <c r="S928" s="174"/>
      <c r="T928" s="174"/>
      <c r="U928" s="174"/>
      <c r="V928" s="174"/>
      <c r="W928" s="174"/>
      <c r="X928" s="174"/>
      <c r="Y928" s="174"/>
      <c r="Z928" s="174"/>
      <c r="AA928" s="174"/>
      <c r="AB928" s="174"/>
      <c r="AC928" s="174"/>
      <c r="AD928" s="174"/>
      <c r="AE928" s="174"/>
      <c r="AF928" s="174"/>
    </row>
    <row r="929" spans="1:32" ht="15.75" customHeight="1">
      <c r="A929" s="3"/>
      <c r="S929" s="174"/>
      <c r="T929" s="174"/>
      <c r="U929" s="174"/>
      <c r="V929" s="174"/>
      <c r="W929" s="174"/>
      <c r="X929" s="174"/>
      <c r="Y929" s="174"/>
      <c r="Z929" s="174"/>
      <c r="AA929" s="174"/>
      <c r="AB929" s="174"/>
      <c r="AC929" s="174"/>
      <c r="AD929" s="174"/>
      <c r="AE929" s="174"/>
      <c r="AF929" s="174"/>
    </row>
    <row r="930" spans="1:32" ht="15.75" customHeight="1">
      <c r="A930" s="3"/>
      <c r="S930" s="174"/>
      <c r="T930" s="174"/>
      <c r="U930" s="174"/>
      <c r="V930" s="174"/>
      <c r="W930" s="174"/>
      <c r="X930" s="174"/>
      <c r="Y930" s="174"/>
      <c r="Z930" s="174"/>
      <c r="AA930" s="174"/>
      <c r="AB930" s="174"/>
      <c r="AC930" s="174"/>
      <c r="AD930" s="174"/>
      <c r="AE930" s="174"/>
      <c r="AF930" s="174"/>
    </row>
    <row r="931" spans="1:32" ht="15.75" customHeight="1">
      <c r="A931" s="3"/>
      <c r="S931" s="174"/>
      <c r="T931" s="174"/>
      <c r="U931" s="174"/>
      <c r="V931" s="174"/>
      <c r="W931" s="174"/>
      <c r="X931" s="174"/>
      <c r="Y931" s="174"/>
      <c r="Z931" s="174"/>
      <c r="AA931" s="174"/>
      <c r="AB931" s="174"/>
      <c r="AC931" s="174"/>
      <c r="AD931" s="174"/>
      <c r="AE931" s="174"/>
      <c r="AF931" s="174"/>
    </row>
    <row r="932" spans="1:32" ht="15.75" customHeight="1">
      <c r="A932" s="3"/>
      <c r="S932" s="174"/>
      <c r="T932" s="174"/>
      <c r="U932" s="174"/>
      <c r="V932" s="174"/>
      <c r="W932" s="174"/>
      <c r="X932" s="174"/>
      <c r="Y932" s="174"/>
      <c r="Z932" s="174"/>
      <c r="AA932" s="174"/>
      <c r="AB932" s="174"/>
      <c r="AC932" s="174"/>
      <c r="AD932" s="174"/>
      <c r="AE932" s="174"/>
      <c r="AF932" s="174"/>
    </row>
    <row r="933" spans="1:32" ht="15.75" customHeight="1">
      <c r="A933" s="3"/>
      <c r="S933" s="174"/>
      <c r="T933" s="174"/>
      <c r="U933" s="174"/>
      <c r="V933" s="174"/>
      <c r="W933" s="174"/>
      <c r="X933" s="174"/>
      <c r="Y933" s="174"/>
      <c r="Z933" s="174"/>
      <c r="AA933" s="174"/>
      <c r="AB933" s="174"/>
      <c r="AC933" s="174"/>
      <c r="AD933" s="174"/>
      <c r="AE933" s="174"/>
      <c r="AF933" s="174"/>
    </row>
    <row r="934" spans="1:32" ht="15.75" customHeight="1">
      <c r="A934" s="3"/>
      <c r="S934" s="174"/>
      <c r="T934" s="174"/>
      <c r="U934" s="174"/>
      <c r="V934" s="174"/>
      <c r="W934" s="174"/>
      <c r="X934" s="174"/>
      <c r="Y934" s="174"/>
      <c r="Z934" s="174"/>
      <c r="AA934" s="174"/>
      <c r="AB934" s="174"/>
      <c r="AC934" s="174"/>
      <c r="AD934" s="174"/>
      <c r="AE934" s="174"/>
      <c r="AF934" s="174"/>
    </row>
    <row r="935" spans="1:32" ht="15.75" customHeight="1">
      <c r="A935" s="3"/>
      <c r="S935" s="174"/>
      <c r="T935" s="174"/>
      <c r="U935" s="174"/>
      <c r="V935" s="174"/>
      <c r="W935" s="174"/>
      <c r="X935" s="174"/>
      <c r="Y935" s="174"/>
      <c r="Z935" s="174"/>
      <c r="AA935" s="174"/>
      <c r="AB935" s="174"/>
      <c r="AC935" s="174"/>
      <c r="AD935" s="174"/>
      <c r="AE935" s="174"/>
      <c r="AF935" s="174"/>
    </row>
    <row r="936" spans="1:32" ht="15.75" customHeight="1">
      <c r="A936" s="3"/>
      <c r="S936" s="174"/>
      <c r="T936" s="174"/>
      <c r="U936" s="174"/>
      <c r="V936" s="174"/>
      <c r="W936" s="174"/>
      <c r="X936" s="174"/>
      <c r="Y936" s="174"/>
      <c r="Z936" s="174"/>
      <c r="AA936" s="174"/>
      <c r="AB936" s="174"/>
      <c r="AC936" s="174"/>
      <c r="AD936" s="174"/>
      <c r="AE936" s="174"/>
      <c r="AF936" s="174"/>
    </row>
    <row r="937" spans="1:32" ht="15.75" customHeight="1">
      <c r="A937" s="3"/>
      <c r="S937" s="174"/>
      <c r="T937" s="174"/>
      <c r="U937" s="174"/>
      <c r="V937" s="174"/>
      <c r="W937" s="174"/>
      <c r="X937" s="174"/>
      <c r="Y937" s="174"/>
      <c r="Z937" s="174"/>
      <c r="AA937" s="174"/>
      <c r="AB937" s="174"/>
      <c r="AC937" s="174"/>
      <c r="AD937" s="174"/>
      <c r="AE937" s="174"/>
      <c r="AF937" s="174"/>
    </row>
    <row r="938" spans="1:32" ht="15.75" customHeight="1">
      <c r="A938" s="3"/>
      <c r="S938" s="174"/>
      <c r="T938" s="174"/>
      <c r="U938" s="174"/>
      <c r="V938" s="174"/>
      <c r="W938" s="174"/>
      <c r="X938" s="174"/>
      <c r="Y938" s="174"/>
      <c r="Z938" s="174"/>
      <c r="AA938" s="174"/>
      <c r="AB938" s="174"/>
      <c r="AC938" s="174"/>
      <c r="AD938" s="174"/>
      <c r="AE938" s="174"/>
      <c r="AF938" s="174"/>
    </row>
    <row r="939" spans="1:32" ht="15.75" customHeight="1">
      <c r="A939" s="3"/>
      <c r="S939" s="174"/>
      <c r="T939" s="174"/>
      <c r="U939" s="174"/>
      <c r="V939" s="174"/>
      <c r="W939" s="174"/>
      <c r="X939" s="174"/>
      <c r="Y939" s="174"/>
      <c r="Z939" s="174"/>
      <c r="AA939" s="174"/>
      <c r="AB939" s="174"/>
      <c r="AC939" s="174"/>
      <c r="AD939" s="174"/>
      <c r="AE939" s="174"/>
      <c r="AF939" s="174"/>
    </row>
    <row r="940" spans="1:32" ht="15.75" customHeight="1">
      <c r="A940" s="3"/>
      <c r="S940" s="174"/>
      <c r="T940" s="174"/>
      <c r="U940" s="174"/>
      <c r="V940" s="174"/>
      <c r="W940" s="174"/>
      <c r="X940" s="174"/>
      <c r="Y940" s="174"/>
      <c r="Z940" s="174"/>
      <c r="AA940" s="174"/>
      <c r="AB940" s="174"/>
      <c r="AC940" s="174"/>
      <c r="AD940" s="174"/>
      <c r="AE940" s="174"/>
      <c r="AF940" s="174"/>
    </row>
    <row r="941" spans="1:32" ht="15.75" customHeight="1">
      <c r="A941" s="3"/>
      <c r="S941" s="174"/>
      <c r="T941" s="174"/>
      <c r="U941" s="174"/>
      <c r="V941" s="174"/>
      <c r="W941" s="174"/>
      <c r="X941" s="174"/>
      <c r="Y941" s="174"/>
      <c r="Z941" s="174"/>
      <c r="AA941" s="174"/>
      <c r="AB941" s="174"/>
      <c r="AC941" s="174"/>
      <c r="AD941" s="174"/>
      <c r="AE941" s="174"/>
      <c r="AF941" s="174"/>
    </row>
    <row r="942" spans="1:32" ht="15.75" customHeight="1">
      <c r="A942" s="3"/>
      <c r="S942" s="174"/>
      <c r="T942" s="174"/>
      <c r="U942" s="174"/>
      <c r="V942" s="174"/>
      <c r="W942" s="174"/>
      <c r="X942" s="174"/>
      <c r="Y942" s="174"/>
      <c r="Z942" s="174"/>
      <c r="AA942" s="174"/>
      <c r="AB942" s="174"/>
      <c r="AC942" s="174"/>
      <c r="AD942" s="174"/>
      <c r="AE942" s="174"/>
      <c r="AF942" s="174"/>
    </row>
    <row r="943" spans="1:32" ht="15.75" customHeight="1">
      <c r="A943" s="3"/>
      <c r="S943" s="174"/>
      <c r="T943" s="174"/>
      <c r="U943" s="174"/>
      <c r="V943" s="174"/>
      <c r="W943" s="174"/>
      <c r="X943" s="174"/>
      <c r="Y943" s="174"/>
      <c r="Z943" s="174"/>
      <c r="AA943" s="174"/>
      <c r="AB943" s="174"/>
      <c r="AC943" s="174"/>
      <c r="AD943" s="174"/>
      <c r="AE943" s="174"/>
      <c r="AF943" s="174"/>
    </row>
    <row r="944" spans="1:32" ht="15.75" customHeight="1">
      <c r="A944" s="3"/>
      <c r="S944" s="174"/>
      <c r="T944" s="174"/>
      <c r="U944" s="174"/>
      <c r="V944" s="174"/>
      <c r="W944" s="174"/>
      <c r="X944" s="174"/>
      <c r="Y944" s="174"/>
      <c r="Z944" s="174"/>
      <c r="AA944" s="174"/>
      <c r="AB944" s="174"/>
      <c r="AC944" s="174"/>
      <c r="AD944" s="174"/>
      <c r="AE944" s="174"/>
      <c r="AF944" s="174"/>
    </row>
    <row r="945" spans="1:32" ht="15.75" customHeight="1">
      <c r="A945" s="3"/>
      <c r="S945" s="174"/>
      <c r="T945" s="174"/>
      <c r="U945" s="174"/>
      <c r="V945" s="174"/>
      <c r="W945" s="174"/>
      <c r="X945" s="174"/>
      <c r="Y945" s="174"/>
      <c r="Z945" s="174"/>
      <c r="AA945" s="174"/>
      <c r="AB945" s="174"/>
      <c r="AC945" s="174"/>
      <c r="AD945" s="174"/>
      <c r="AE945" s="174"/>
      <c r="AF945" s="174"/>
    </row>
    <row r="946" spans="1:32" ht="15.75" customHeight="1">
      <c r="A946" s="3"/>
      <c r="S946" s="174"/>
      <c r="T946" s="174"/>
      <c r="U946" s="174"/>
      <c r="V946" s="174"/>
      <c r="W946" s="174"/>
      <c r="X946" s="174"/>
      <c r="Y946" s="174"/>
      <c r="Z946" s="174"/>
      <c r="AA946" s="174"/>
      <c r="AB946" s="174"/>
      <c r="AC946" s="174"/>
      <c r="AD946" s="174"/>
      <c r="AE946" s="174"/>
      <c r="AF946" s="174"/>
    </row>
    <row r="947" spans="1:32" ht="15.75" customHeight="1">
      <c r="A947" s="3"/>
      <c r="S947" s="174"/>
      <c r="T947" s="174"/>
      <c r="U947" s="174"/>
      <c r="V947" s="174"/>
      <c r="W947" s="174"/>
      <c r="X947" s="174"/>
      <c r="Y947" s="174"/>
      <c r="Z947" s="174"/>
      <c r="AA947" s="174"/>
      <c r="AB947" s="174"/>
      <c r="AC947" s="174"/>
      <c r="AD947" s="174"/>
      <c r="AE947" s="174"/>
      <c r="AF947" s="174"/>
    </row>
    <row r="948" spans="1:32" ht="15.75" customHeight="1">
      <c r="A948" s="3"/>
      <c r="S948" s="174"/>
      <c r="T948" s="174"/>
      <c r="U948" s="174"/>
      <c r="V948" s="174"/>
      <c r="W948" s="174"/>
      <c r="X948" s="174"/>
      <c r="Y948" s="174"/>
      <c r="Z948" s="174"/>
      <c r="AA948" s="174"/>
      <c r="AB948" s="174"/>
      <c r="AC948" s="174"/>
      <c r="AD948" s="174"/>
      <c r="AE948" s="174"/>
      <c r="AF948" s="174"/>
    </row>
    <row r="949" spans="1:32" ht="15.75" customHeight="1">
      <c r="A949" s="3"/>
      <c r="S949" s="174"/>
      <c r="T949" s="174"/>
      <c r="U949" s="174"/>
      <c r="V949" s="174"/>
      <c r="W949" s="174"/>
      <c r="X949" s="174"/>
      <c r="Y949" s="174"/>
      <c r="Z949" s="174"/>
      <c r="AA949" s="174"/>
      <c r="AB949" s="174"/>
      <c r="AC949" s="174"/>
      <c r="AD949" s="174"/>
      <c r="AE949" s="174"/>
      <c r="AF949" s="174"/>
    </row>
    <row r="950" spans="1:32" ht="15.75" customHeight="1">
      <c r="A950" s="3"/>
      <c r="S950" s="174"/>
      <c r="T950" s="174"/>
      <c r="U950" s="174"/>
      <c r="V950" s="174"/>
      <c r="W950" s="174"/>
      <c r="X950" s="174"/>
      <c r="Y950" s="174"/>
      <c r="Z950" s="174"/>
      <c r="AA950" s="174"/>
      <c r="AB950" s="174"/>
      <c r="AC950" s="174"/>
      <c r="AD950" s="174"/>
      <c r="AE950" s="174"/>
      <c r="AF950" s="174"/>
    </row>
    <row r="951" spans="1:32" ht="15.75" customHeight="1">
      <c r="A951" s="3"/>
      <c r="S951" s="174"/>
      <c r="T951" s="174"/>
      <c r="U951" s="174"/>
      <c r="V951" s="174"/>
      <c r="W951" s="174"/>
      <c r="X951" s="174"/>
      <c r="Y951" s="174"/>
      <c r="Z951" s="174"/>
      <c r="AA951" s="174"/>
      <c r="AB951" s="174"/>
      <c r="AC951" s="174"/>
      <c r="AD951" s="174"/>
      <c r="AE951" s="174"/>
      <c r="AF951" s="174"/>
    </row>
    <row r="952" spans="1:32" ht="15.75" customHeight="1">
      <c r="A952" s="3"/>
      <c r="S952" s="174"/>
      <c r="T952" s="174"/>
      <c r="U952" s="174"/>
      <c r="V952" s="174"/>
      <c r="W952" s="174"/>
      <c r="X952" s="174"/>
      <c r="Y952" s="174"/>
      <c r="Z952" s="174"/>
      <c r="AA952" s="174"/>
      <c r="AB952" s="174"/>
      <c r="AC952" s="174"/>
      <c r="AD952" s="174"/>
      <c r="AE952" s="174"/>
      <c r="AF952" s="174"/>
    </row>
    <row r="953" spans="1:32" ht="15.75" customHeight="1">
      <c r="A953" s="3"/>
      <c r="S953" s="174"/>
      <c r="T953" s="174"/>
      <c r="U953" s="174"/>
      <c r="V953" s="174"/>
      <c r="W953" s="174"/>
      <c r="X953" s="174"/>
      <c r="Y953" s="174"/>
      <c r="Z953" s="174"/>
      <c r="AA953" s="174"/>
      <c r="AB953" s="174"/>
      <c r="AC953" s="174"/>
      <c r="AD953" s="174"/>
      <c r="AE953" s="174"/>
      <c r="AF953" s="174"/>
    </row>
    <row r="954" spans="1:32" ht="15.75" customHeight="1">
      <c r="A954" s="3"/>
      <c r="S954" s="174"/>
      <c r="T954" s="174"/>
      <c r="U954" s="174"/>
      <c r="V954" s="174"/>
      <c r="W954" s="174"/>
      <c r="X954" s="174"/>
      <c r="Y954" s="174"/>
      <c r="Z954" s="174"/>
      <c r="AA954" s="174"/>
      <c r="AB954" s="174"/>
      <c r="AC954" s="174"/>
      <c r="AD954" s="174"/>
      <c r="AE954" s="174"/>
      <c r="AF954" s="174"/>
    </row>
    <row r="955" spans="1:32" ht="15.75" customHeight="1">
      <c r="A955" s="3"/>
      <c r="S955" s="174"/>
      <c r="T955" s="174"/>
      <c r="U955" s="174"/>
      <c r="V955" s="174"/>
      <c r="W955" s="174"/>
      <c r="X955" s="174"/>
      <c r="Y955" s="174"/>
      <c r="Z955" s="174"/>
      <c r="AA955" s="174"/>
      <c r="AB955" s="174"/>
      <c r="AC955" s="174"/>
      <c r="AD955" s="174"/>
      <c r="AE955" s="174"/>
      <c r="AF955" s="174"/>
    </row>
    <row r="956" spans="1:32" ht="15.75" customHeight="1">
      <c r="A956" s="3"/>
      <c r="S956" s="174"/>
      <c r="T956" s="174"/>
      <c r="U956" s="174"/>
      <c r="V956" s="174"/>
      <c r="W956" s="174"/>
      <c r="X956" s="174"/>
      <c r="Y956" s="174"/>
      <c r="Z956" s="174"/>
      <c r="AA956" s="174"/>
      <c r="AB956" s="174"/>
      <c r="AC956" s="174"/>
      <c r="AD956" s="174"/>
      <c r="AE956" s="174"/>
      <c r="AF956" s="174"/>
    </row>
    <row r="957" spans="1:32" ht="15.75" customHeight="1">
      <c r="A957" s="3"/>
      <c r="S957" s="174"/>
      <c r="T957" s="174"/>
      <c r="U957" s="174"/>
      <c r="V957" s="174"/>
      <c r="W957" s="174"/>
      <c r="X957" s="174"/>
      <c r="Y957" s="174"/>
      <c r="Z957" s="174"/>
      <c r="AA957" s="174"/>
      <c r="AB957" s="174"/>
      <c r="AC957" s="174"/>
      <c r="AD957" s="174"/>
      <c r="AE957" s="174"/>
      <c r="AF957" s="174"/>
    </row>
    <row r="958" spans="1:32" ht="15.75" customHeight="1">
      <c r="A958" s="3"/>
      <c r="S958" s="174"/>
      <c r="T958" s="174"/>
      <c r="U958" s="174"/>
      <c r="V958" s="174"/>
      <c r="W958" s="174"/>
      <c r="X958" s="174"/>
      <c r="Y958" s="174"/>
      <c r="Z958" s="174"/>
      <c r="AA958" s="174"/>
      <c r="AB958" s="174"/>
      <c r="AC958" s="174"/>
      <c r="AD958" s="174"/>
      <c r="AE958" s="174"/>
      <c r="AF958" s="174"/>
    </row>
    <row r="959" spans="1:32" ht="15.75" customHeight="1">
      <c r="A959" s="3"/>
      <c r="S959" s="174"/>
      <c r="T959" s="174"/>
      <c r="U959" s="174"/>
      <c r="V959" s="174"/>
      <c r="W959" s="174"/>
      <c r="X959" s="174"/>
      <c r="Y959" s="174"/>
      <c r="Z959" s="174"/>
      <c r="AA959" s="174"/>
      <c r="AB959" s="174"/>
      <c r="AC959" s="174"/>
      <c r="AD959" s="174"/>
      <c r="AE959" s="174"/>
      <c r="AF959" s="174"/>
    </row>
    <row r="960" spans="1:32" ht="15.75" customHeight="1">
      <c r="A960" s="3"/>
      <c r="S960" s="174"/>
      <c r="T960" s="174"/>
      <c r="U960" s="174"/>
      <c r="V960" s="174"/>
      <c r="W960" s="174"/>
      <c r="X960" s="174"/>
      <c r="Y960" s="174"/>
      <c r="Z960" s="174"/>
      <c r="AA960" s="174"/>
      <c r="AB960" s="174"/>
      <c r="AC960" s="174"/>
      <c r="AD960" s="174"/>
      <c r="AE960" s="174"/>
      <c r="AF960" s="174"/>
    </row>
    <row r="961" spans="1:32" ht="15.75" customHeight="1">
      <c r="A961" s="3"/>
      <c r="S961" s="174"/>
      <c r="T961" s="174"/>
      <c r="U961" s="174"/>
      <c r="V961" s="174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</row>
    <row r="962" spans="1:32" ht="15.75" customHeight="1">
      <c r="A962" s="3"/>
      <c r="S962" s="174"/>
      <c r="T962" s="174"/>
      <c r="U962" s="174"/>
      <c r="V962" s="174"/>
      <c r="W962" s="174"/>
      <c r="X962" s="174"/>
      <c r="Y962" s="174"/>
      <c r="Z962" s="174"/>
      <c r="AA962" s="174"/>
      <c r="AB962" s="174"/>
      <c r="AC962" s="174"/>
      <c r="AD962" s="174"/>
      <c r="AE962" s="174"/>
      <c r="AF962" s="174"/>
    </row>
    <row r="963" spans="1:32" ht="15.75" customHeight="1">
      <c r="A963" s="3"/>
      <c r="S963" s="174"/>
      <c r="T963" s="174"/>
      <c r="U963" s="174"/>
      <c r="V963" s="174"/>
      <c r="W963" s="174"/>
      <c r="X963" s="174"/>
      <c r="Y963" s="174"/>
      <c r="Z963" s="174"/>
      <c r="AA963" s="174"/>
      <c r="AB963" s="174"/>
      <c r="AC963" s="174"/>
      <c r="AD963" s="174"/>
      <c r="AE963" s="174"/>
      <c r="AF963" s="174"/>
    </row>
    <row r="964" spans="1:32" ht="15.75" customHeight="1">
      <c r="A964" s="3"/>
      <c r="S964" s="174"/>
      <c r="T964" s="174"/>
      <c r="U964" s="174"/>
      <c r="V964" s="174"/>
      <c r="W964" s="174"/>
      <c r="X964" s="174"/>
      <c r="Y964" s="174"/>
      <c r="Z964" s="174"/>
      <c r="AA964" s="174"/>
      <c r="AB964" s="174"/>
      <c r="AC964" s="174"/>
      <c r="AD964" s="174"/>
      <c r="AE964" s="174"/>
      <c r="AF964" s="174"/>
    </row>
    <row r="965" spans="1:32" ht="15.75" customHeight="1">
      <c r="A965" s="3"/>
      <c r="S965" s="174"/>
      <c r="T965" s="174"/>
      <c r="U965" s="174"/>
      <c r="V965" s="174"/>
      <c r="W965" s="174"/>
      <c r="X965" s="174"/>
      <c r="Y965" s="174"/>
      <c r="Z965" s="174"/>
      <c r="AA965" s="174"/>
      <c r="AB965" s="174"/>
      <c r="AC965" s="174"/>
      <c r="AD965" s="174"/>
      <c r="AE965" s="174"/>
      <c r="AF965" s="174"/>
    </row>
    <row r="966" spans="1:32" ht="15.75" customHeight="1">
      <c r="A966" s="3"/>
      <c r="S966" s="174"/>
      <c r="T966" s="174"/>
      <c r="U966" s="174"/>
      <c r="V966" s="174"/>
      <c r="W966" s="174"/>
      <c r="X966" s="174"/>
      <c r="Y966" s="174"/>
      <c r="Z966" s="174"/>
      <c r="AA966" s="174"/>
      <c r="AB966" s="174"/>
      <c r="AC966" s="174"/>
      <c r="AD966" s="174"/>
      <c r="AE966" s="174"/>
      <c r="AF966" s="174"/>
    </row>
    <row r="967" spans="1:32" ht="15.75" customHeight="1">
      <c r="A967" s="3"/>
      <c r="S967" s="174"/>
      <c r="T967" s="174"/>
      <c r="U967" s="174"/>
      <c r="V967" s="174"/>
      <c r="W967" s="174"/>
      <c r="X967" s="174"/>
      <c r="Y967" s="174"/>
      <c r="Z967" s="174"/>
      <c r="AA967" s="174"/>
      <c r="AB967" s="174"/>
      <c r="AC967" s="174"/>
      <c r="AD967" s="174"/>
      <c r="AE967" s="174"/>
      <c r="AF967" s="174"/>
    </row>
    <row r="968" spans="1:32" ht="15.75" customHeight="1">
      <c r="A968" s="3"/>
      <c r="S968" s="174"/>
      <c r="T968" s="174"/>
      <c r="U968" s="174"/>
      <c r="V968" s="174"/>
      <c r="W968" s="174"/>
      <c r="X968" s="174"/>
      <c r="Y968" s="174"/>
      <c r="Z968" s="174"/>
      <c r="AA968" s="174"/>
      <c r="AB968" s="174"/>
      <c r="AC968" s="174"/>
      <c r="AD968" s="174"/>
      <c r="AE968" s="174"/>
      <c r="AF968" s="174"/>
    </row>
    <row r="969" spans="1:32" ht="15.75" customHeight="1">
      <c r="A969" s="3"/>
      <c r="S969" s="174"/>
      <c r="T969" s="174"/>
      <c r="U969" s="174"/>
      <c r="V969" s="174"/>
      <c r="W969" s="174"/>
      <c r="X969" s="174"/>
      <c r="Y969" s="174"/>
      <c r="Z969" s="174"/>
      <c r="AA969" s="174"/>
      <c r="AB969" s="174"/>
      <c r="AC969" s="174"/>
      <c r="AD969" s="174"/>
      <c r="AE969" s="174"/>
      <c r="AF969" s="174"/>
    </row>
    <row r="970" spans="1:32" ht="15.75" customHeight="1">
      <c r="A970" s="3"/>
      <c r="S970" s="174"/>
      <c r="T970" s="174"/>
      <c r="U970" s="174"/>
      <c r="V970" s="174"/>
      <c r="W970" s="174"/>
      <c r="X970" s="174"/>
      <c r="Y970" s="174"/>
      <c r="Z970" s="174"/>
      <c r="AA970" s="174"/>
      <c r="AB970" s="174"/>
      <c r="AC970" s="174"/>
      <c r="AD970" s="174"/>
      <c r="AE970" s="174"/>
      <c r="AF970" s="174"/>
    </row>
    <row r="971" spans="1:32" ht="15.75" customHeight="1">
      <c r="A971" s="3"/>
      <c r="S971" s="174"/>
      <c r="T971" s="174"/>
      <c r="U971" s="174"/>
      <c r="V971" s="174"/>
      <c r="W971" s="174"/>
      <c r="X971" s="174"/>
      <c r="Y971" s="174"/>
      <c r="Z971" s="174"/>
      <c r="AA971" s="174"/>
      <c r="AB971" s="174"/>
      <c r="AC971" s="174"/>
      <c r="AD971" s="174"/>
      <c r="AE971" s="174"/>
      <c r="AF971" s="174"/>
    </row>
    <row r="972" spans="1:32" ht="15.75" customHeight="1">
      <c r="A972" s="3"/>
      <c r="S972" s="174"/>
      <c r="T972" s="174"/>
      <c r="U972" s="174"/>
      <c r="V972" s="174"/>
      <c r="W972" s="174"/>
      <c r="X972" s="174"/>
      <c r="Y972" s="174"/>
      <c r="Z972" s="174"/>
      <c r="AA972" s="174"/>
      <c r="AB972" s="174"/>
      <c r="AC972" s="174"/>
      <c r="AD972" s="174"/>
      <c r="AE972" s="174"/>
      <c r="AF972" s="174"/>
    </row>
    <row r="973" spans="1:32" ht="15.75" customHeight="1">
      <c r="A973" s="3"/>
      <c r="S973" s="174"/>
      <c r="T973" s="174"/>
      <c r="U973" s="174"/>
      <c r="V973" s="174"/>
      <c r="W973" s="174"/>
      <c r="X973" s="174"/>
      <c r="Y973" s="174"/>
      <c r="Z973" s="174"/>
      <c r="AA973" s="174"/>
      <c r="AB973" s="174"/>
      <c r="AC973" s="174"/>
      <c r="AD973" s="174"/>
      <c r="AE973" s="174"/>
      <c r="AF973" s="174"/>
    </row>
    <row r="974" spans="1:32" ht="15.75" customHeight="1">
      <c r="A974" s="3"/>
      <c r="S974" s="174"/>
      <c r="T974" s="174"/>
      <c r="U974" s="174"/>
      <c r="V974" s="174"/>
      <c r="W974" s="174"/>
      <c r="X974" s="174"/>
      <c r="Y974" s="174"/>
      <c r="Z974" s="174"/>
      <c r="AA974" s="174"/>
      <c r="AB974" s="174"/>
      <c r="AC974" s="174"/>
      <c r="AD974" s="174"/>
      <c r="AE974" s="174"/>
      <c r="AF974" s="174"/>
    </row>
    <row r="975" spans="1:32" ht="15.75" customHeight="1">
      <c r="A975" s="3"/>
      <c r="S975" s="174"/>
      <c r="T975" s="174"/>
      <c r="U975" s="174"/>
      <c r="V975" s="174"/>
      <c r="W975" s="174"/>
      <c r="X975" s="174"/>
      <c r="Y975" s="174"/>
      <c r="Z975" s="174"/>
      <c r="AA975" s="174"/>
      <c r="AB975" s="174"/>
      <c r="AC975" s="174"/>
      <c r="AD975" s="174"/>
      <c r="AE975" s="174"/>
      <c r="AF975" s="174"/>
    </row>
    <row r="976" spans="1:32" ht="15.75" customHeight="1">
      <c r="A976" s="3"/>
      <c r="S976" s="174"/>
      <c r="T976" s="174"/>
      <c r="U976" s="174"/>
      <c r="V976" s="174"/>
      <c r="W976" s="174"/>
      <c r="X976" s="174"/>
      <c r="Y976" s="174"/>
      <c r="Z976" s="174"/>
      <c r="AA976" s="174"/>
      <c r="AB976" s="174"/>
      <c r="AC976" s="174"/>
      <c r="AD976" s="174"/>
      <c r="AE976" s="174"/>
      <c r="AF976" s="174"/>
    </row>
    <row r="977" spans="1:32" ht="15.75" customHeight="1">
      <c r="A977" s="3"/>
      <c r="S977" s="174"/>
      <c r="T977" s="174"/>
      <c r="U977" s="174"/>
      <c r="V977" s="174"/>
      <c r="W977" s="174"/>
      <c r="X977" s="174"/>
      <c r="Y977" s="174"/>
      <c r="Z977" s="174"/>
      <c r="AA977" s="174"/>
      <c r="AB977" s="174"/>
      <c r="AC977" s="174"/>
      <c r="AD977" s="174"/>
      <c r="AE977" s="174"/>
      <c r="AF977" s="174"/>
    </row>
    <row r="978" spans="1:32" ht="15.75" customHeight="1">
      <c r="A978" s="3"/>
      <c r="S978" s="174"/>
      <c r="T978" s="174"/>
      <c r="U978" s="174"/>
      <c r="V978" s="174"/>
      <c r="W978" s="174"/>
      <c r="X978" s="174"/>
      <c r="Y978" s="174"/>
      <c r="Z978" s="174"/>
      <c r="AA978" s="174"/>
      <c r="AB978" s="174"/>
      <c r="AC978" s="174"/>
      <c r="AD978" s="174"/>
      <c r="AE978" s="174"/>
      <c r="AF978" s="174"/>
    </row>
    <row r="979" spans="1:32" ht="15.75" customHeight="1">
      <c r="A979" s="3"/>
      <c r="S979" s="174"/>
      <c r="T979" s="174"/>
      <c r="U979" s="174"/>
      <c r="V979" s="174"/>
      <c r="W979" s="174"/>
      <c r="X979" s="174"/>
      <c r="Y979" s="174"/>
      <c r="Z979" s="174"/>
      <c r="AA979" s="174"/>
      <c r="AB979" s="174"/>
      <c r="AC979" s="174"/>
      <c r="AD979" s="174"/>
      <c r="AE979" s="174"/>
      <c r="AF979" s="174"/>
    </row>
    <row r="980" spans="1:32" ht="15.75" customHeight="1">
      <c r="A980" s="3"/>
      <c r="S980" s="174"/>
      <c r="T980" s="174"/>
      <c r="U980" s="174"/>
      <c r="V980" s="174"/>
      <c r="W980" s="174"/>
      <c r="X980" s="174"/>
      <c r="Y980" s="174"/>
      <c r="Z980" s="174"/>
      <c r="AA980" s="174"/>
      <c r="AB980" s="174"/>
      <c r="AC980" s="174"/>
      <c r="AD980" s="174"/>
      <c r="AE980" s="174"/>
      <c r="AF980" s="174"/>
    </row>
    <row r="981" spans="1:32" ht="15.75" customHeight="1">
      <c r="A981" s="3"/>
      <c r="S981" s="174"/>
      <c r="T981" s="174"/>
      <c r="U981" s="174"/>
      <c r="V981" s="174"/>
      <c r="W981" s="174"/>
      <c r="X981" s="174"/>
      <c r="Y981" s="174"/>
      <c r="Z981" s="174"/>
      <c r="AA981" s="174"/>
      <c r="AB981" s="174"/>
      <c r="AC981" s="174"/>
      <c r="AD981" s="174"/>
      <c r="AE981" s="174"/>
      <c r="AF981" s="174"/>
    </row>
    <row r="982" spans="1:32" ht="15.75" customHeight="1">
      <c r="A982" s="3"/>
      <c r="S982" s="174"/>
      <c r="T982" s="174"/>
      <c r="U982" s="174"/>
      <c r="V982" s="174"/>
      <c r="W982" s="174"/>
      <c r="X982" s="174"/>
      <c r="Y982" s="174"/>
      <c r="Z982" s="174"/>
      <c r="AA982" s="174"/>
      <c r="AB982" s="174"/>
      <c r="AC982" s="174"/>
      <c r="AD982" s="174"/>
      <c r="AE982" s="174"/>
      <c r="AF982" s="174"/>
    </row>
    <row r="983" spans="1:32" ht="15.75" customHeight="1">
      <c r="A983" s="3"/>
      <c r="S983" s="174"/>
      <c r="T983" s="174"/>
      <c r="U983" s="174"/>
      <c r="V983" s="174"/>
      <c r="W983" s="174"/>
      <c r="X983" s="174"/>
      <c r="Y983" s="174"/>
      <c r="Z983" s="174"/>
      <c r="AA983" s="174"/>
      <c r="AB983" s="174"/>
      <c r="AC983" s="174"/>
      <c r="AD983" s="174"/>
      <c r="AE983" s="174"/>
      <c r="AF983" s="174"/>
    </row>
    <row r="984" spans="1:32" ht="15.75" customHeight="1">
      <c r="A984" s="3"/>
      <c r="S984" s="174"/>
      <c r="T984" s="174"/>
      <c r="U984" s="174"/>
      <c r="V984" s="174"/>
      <c r="W984" s="174"/>
      <c r="X984" s="174"/>
      <c r="Y984" s="174"/>
      <c r="Z984" s="174"/>
      <c r="AA984" s="174"/>
      <c r="AB984" s="174"/>
      <c r="AC984" s="174"/>
      <c r="AD984" s="174"/>
      <c r="AE984" s="174"/>
      <c r="AF984" s="174"/>
    </row>
    <row r="985" spans="1:32" ht="15.75" customHeight="1">
      <c r="A985" s="3"/>
      <c r="S985" s="174"/>
      <c r="T985" s="174"/>
      <c r="U985" s="174"/>
      <c r="V985" s="174"/>
      <c r="W985" s="174"/>
      <c r="X985" s="174"/>
      <c r="Y985" s="174"/>
      <c r="Z985" s="174"/>
      <c r="AA985" s="174"/>
      <c r="AB985" s="174"/>
      <c r="AC985" s="174"/>
      <c r="AD985" s="174"/>
      <c r="AE985" s="174"/>
      <c r="AF985" s="174"/>
    </row>
    <row r="986" spans="1:32" ht="15.75" customHeight="1">
      <c r="A986" s="3"/>
      <c r="S986" s="174"/>
      <c r="T986" s="174"/>
      <c r="U986" s="174"/>
      <c r="V986" s="174"/>
      <c r="W986" s="174"/>
      <c r="X986" s="174"/>
      <c r="Y986" s="174"/>
      <c r="Z986" s="174"/>
      <c r="AA986" s="174"/>
      <c r="AB986" s="174"/>
      <c r="AC986" s="174"/>
      <c r="AD986" s="174"/>
      <c r="AE986" s="174"/>
      <c r="AF986" s="174"/>
    </row>
    <row r="987" spans="1:32" ht="15.75" customHeight="1">
      <c r="A987" s="3"/>
      <c r="S987" s="174"/>
      <c r="T987" s="174"/>
      <c r="U987" s="174"/>
      <c r="V987" s="174"/>
      <c r="W987" s="174"/>
      <c r="X987" s="174"/>
      <c r="Y987" s="174"/>
      <c r="Z987" s="174"/>
      <c r="AA987" s="174"/>
      <c r="AB987" s="174"/>
      <c r="AC987" s="174"/>
      <c r="AD987" s="174"/>
      <c r="AE987" s="174"/>
      <c r="AF987" s="174"/>
    </row>
    <row r="988" spans="1:32" ht="15.75" customHeight="1">
      <c r="A988" s="3"/>
      <c r="S988" s="174"/>
      <c r="T988" s="174"/>
      <c r="U988" s="174"/>
      <c r="V988" s="174"/>
      <c r="W988" s="174"/>
      <c r="X988" s="174"/>
      <c r="Y988" s="174"/>
      <c r="Z988" s="174"/>
      <c r="AA988" s="174"/>
      <c r="AB988" s="174"/>
      <c r="AC988" s="174"/>
      <c r="AD988" s="174"/>
      <c r="AE988" s="174"/>
      <c r="AF988" s="174"/>
    </row>
    <row r="989" spans="1:32" ht="15.75" customHeight="1">
      <c r="A989" s="3"/>
      <c r="S989" s="174"/>
      <c r="T989" s="174"/>
      <c r="U989" s="174"/>
      <c r="V989" s="174"/>
      <c r="W989" s="174"/>
      <c r="X989" s="174"/>
      <c r="Y989" s="174"/>
      <c r="Z989" s="174"/>
      <c r="AA989" s="174"/>
      <c r="AB989" s="174"/>
      <c r="AC989" s="174"/>
      <c r="AD989" s="174"/>
      <c r="AE989" s="174"/>
      <c r="AF989" s="174"/>
    </row>
    <row r="990" spans="1:32" ht="15.75" customHeight="1">
      <c r="A990" s="3"/>
      <c r="S990" s="174"/>
      <c r="T990" s="174"/>
      <c r="U990" s="174"/>
      <c r="V990" s="174"/>
      <c r="W990" s="174"/>
      <c r="X990" s="174"/>
      <c r="Y990" s="174"/>
      <c r="Z990" s="174"/>
      <c r="AA990" s="174"/>
      <c r="AB990" s="174"/>
      <c r="AC990" s="174"/>
      <c r="AD990" s="174"/>
      <c r="AE990" s="174"/>
      <c r="AF990" s="174"/>
    </row>
    <row r="991" spans="1:32" ht="15.75" customHeight="1">
      <c r="A991" s="3"/>
      <c r="S991" s="174"/>
      <c r="T991" s="174"/>
      <c r="U991" s="174"/>
      <c r="V991" s="174"/>
      <c r="W991" s="174"/>
      <c r="X991" s="174"/>
      <c r="Y991" s="174"/>
      <c r="Z991" s="174"/>
      <c r="AA991" s="174"/>
      <c r="AB991" s="174"/>
      <c r="AC991" s="174"/>
      <c r="AD991" s="174"/>
      <c r="AE991" s="174"/>
      <c r="AF991" s="174"/>
    </row>
    <row r="992" spans="1:32" ht="15.75" customHeight="1">
      <c r="A992" s="3"/>
      <c r="S992" s="174"/>
      <c r="T992" s="174"/>
      <c r="U992" s="174"/>
      <c r="V992" s="174"/>
      <c r="W992" s="174"/>
      <c r="X992" s="174"/>
      <c r="Y992" s="174"/>
      <c r="Z992" s="174"/>
      <c r="AA992" s="174"/>
      <c r="AB992" s="174"/>
      <c r="AC992" s="174"/>
      <c r="AD992" s="174"/>
      <c r="AE992" s="174"/>
      <c r="AF992" s="174"/>
    </row>
    <row r="993" spans="1:32" ht="15.75" customHeight="1">
      <c r="A993" s="3"/>
      <c r="S993" s="174"/>
      <c r="T993" s="174"/>
      <c r="U993" s="174"/>
      <c r="V993" s="174"/>
      <c r="W993" s="174"/>
      <c r="X993" s="174"/>
      <c r="Y993" s="174"/>
      <c r="Z993" s="174"/>
      <c r="AA993" s="174"/>
      <c r="AB993" s="174"/>
      <c r="AC993" s="174"/>
      <c r="AD993" s="174"/>
      <c r="AE993" s="174"/>
      <c r="AF993" s="174"/>
    </row>
    <row r="994" spans="1:32" ht="15.75" customHeight="1">
      <c r="A994" s="3"/>
      <c r="S994" s="174"/>
      <c r="T994" s="174"/>
      <c r="U994" s="174"/>
      <c r="V994" s="174"/>
      <c r="W994" s="174"/>
      <c r="X994" s="174"/>
      <c r="Y994" s="174"/>
      <c r="Z994" s="174"/>
      <c r="AA994" s="174"/>
      <c r="AB994" s="174"/>
      <c r="AC994" s="174"/>
      <c r="AD994" s="174"/>
      <c r="AE994" s="174"/>
      <c r="AF994" s="174"/>
    </row>
    <row r="995" spans="1:32" ht="15.75" customHeight="1">
      <c r="A995" s="3"/>
      <c r="S995" s="174"/>
      <c r="T995" s="174"/>
      <c r="U995" s="174"/>
      <c r="V995" s="174"/>
      <c r="W995" s="174"/>
      <c r="X995" s="174"/>
      <c r="Y995" s="174"/>
      <c r="Z995" s="174"/>
      <c r="AA995" s="174"/>
      <c r="AB995" s="174"/>
      <c r="AC995" s="174"/>
      <c r="AD995" s="174"/>
      <c r="AE995" s="174"/>
      <c r="AF995" s="174"/>
    </row>
    <row r="996" spans="1:32" ht="15.75" customHeight="1">
      <c r="A996" s="3"/>
      <c r="S996" s="174"/>
      <c r="T996" s="174"/>
      <c r="U996" s="174"/>
      <c r="V996" s="174"/>
      <c r="W996" s="174"/>
      <c r="X996" s="174"/>
      <c r="Y996" s="174"/>
      <c r="Z996" s="174"/>
      <c r="AA996" s="174"/>
      <c r="AB996" s="174"/>
      <c r="AC996" s="174"/>
      <c r="AD996" s="174"/>
      <c r="AE996" s="174"/>
      <c r="AF996" s="174"/>
    </row>
    <row r="997" spans="1:32" ht="15.75" customHeight="1">
      <c r="A997" s="3"/>
      <c r="S997" s="174"/>
      <c r="T997" s="174"/>
      <c r="U997" s="174"/>
      <c r="V997" s="174"/>
      <c r="W997" s="174"/>
      <c r="X997" s="174"/>
      <c r="Y997" s="174"/>
      <c r="Z997" s="174"/>
      <c r="AA997" s="174"/>
      <c r="AB997" s="174"/>
      <c r="AC997" s="174"/>
      <c r="AD997" s="174"/>
      <c r="AE997" s="174"/>
      <c r="AF997" s="174"/>
    </row>
    <row r="998" spans="1:32" ht="15.75" customHeight="1">
      <c r="A998" s="3"/>
      <c r="S998" s="174"/>
      <c r="T998" s="174"/>
      <c r="U998" s="174"/>
      <c r="V998" s="174"/>
      <c r="W998" s="174"/>
      <c r="X998" s="174"/>
      <c r="Y998" s="174"/>
      <c r="Z998" s="174"/>
      <c r="AA998" s="174"/>
      <c r="AB998" s="174"/>
      <c r="AC998" s="174"/>
      <c r="AD998" s="174"/>
      <c r="AE998" s="174"/>
      <c r="AF998" s="174"/>
    </row>
    <row r="999" spans="1:32" ht="15.75" customHeight="1">
      <c r="A999" s="3"/>
      <c r="S999" s="174"/>
      <c r="T999" s="174"/>
      <c r="U999" s="174"/>
      <c r="V999" s="174"/>
      <c r="W999" s="174"/>
      <c r="X999" s="174"/>
      <c r="Y999" s="174"/>
      <c r="Z999" s="174"/>
      <c r="AA999" s="174"/>
      <c r="AB999" s="174"/>
      <c r="AC999" s="174"/>
      <c r="AD999" s="174"/>
      <c r="AE999" s="174"/>
      <c r="AF999" s="174"/>
    </row>
    <row r="1000" spans="1:32" ht="15.75" customHeight="1">
      <c r="A1000" s="3"/>
      <c r="S1000" s="174"/>
      <c r="T1000" s="174"/>
      <c r="U1000" s="174"/>
      <c r="V1000" s="174"/>
      <c r="W1000" s="174"/>
      <c r="X1000" s="174"/>
      <c r="Y1000" s="174"/>
      <c r="Z1000" s="174"/>
      <c r="AA1000" s="174"/>
      <c r="AB1000" s="174"/>
      <c r="AC1000" s="174"/>
      <c r="AD1000" s="174"/>
      <c r="AE1000" s="174"/>
      <c r="AF1000" s="174"/>
    </row>
  </sheetData>
  <mergeCells count="6">
    <mergeCell ref="AD1:AF1"/>
    <mergeCell ref="D1:E1"/>
    <mergeCell ref="F1:K1"/>
    <mergeCell ref="O1:Q1"/>
    <mergeCell ref="S1:T1"/>
    <mergeCell ref="U1:Z1"/>
  </mergeCells>
  <pageMargins left="0.511811024" right="0.511811024" top="0.78740157499999996" bottom="0.78740157499999996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Z1000"/>
  <sheetViews>
    <sheetView workbookViewId="0"/>
  </sheetViews>
  <sheetFormatPr defaultColWidth="14.44140625" defaultRowHeight="15" customHeight="1"/>
  <cols>
    <col min="1" max="2" width="8.6640625" customWidth="1"/>
    <col min="3" max="3" width="10.109375" customWidth="1"/>
    <col min="4" max="4" width="9.109375" customWidth="1"/>
    <col min="5" max="5" width="9.88671875" customWidth="1"/>
    <col min="6" max="6" width="10.109375" customWidth="1"/>
    <col min="7" max="7" width="11" customWidth="1"/>
    <col min="8" max="8" width="7.6640625" customWidth="1"/>
    <col min="9" max="26" width="8.6640625" customWidth="1"/>
  </cols>
  <sheetData>
    <row r="2" spans="1:26" ht="14.4">
      <c r="B2" s="160" t="s">
        <v>21</v>
      </c>
      <c r="C2" s="160" t="s">
        <v>148</v>
      </c>
      <c r="D2" s="160" t="s">
        <v>149</v>
      </c>
      <c r="E2" s="160" t="s">
        <v>150</v>
      </c>
      <c r="F2" s="160" t="s">
        <v>151</v>
      </c>
      <c r="G2" s="160" t="s">
        <v>152</v>
      </c>
      <c r="H2" s="160" t="s">
        <v>153</v>
      </c>
      <c r="I2" s="160" t="s">
        <v>154</v>
      </c>
    </row>
    <row r="3" spans="1:26" ht="14.4">
      <c r="B3" s="3" t="s">
        <v>155</v>
      </c>
      <c r="C3" s="180"/>
    </row>
    <row r="4" spans="1:26" ht="14.4">
      <c r="B4" s="3" t="s">
        <v>156</v>
      </c>
      <c r="C4" s="181" t="e">
        <f t="shared" ref="C4:I4" si="0">C28/SUM(C$28:C$29)</f>
        <v>#DIV/0!</v>
      </c>
      <c r="D4" s="181" t="e">
        <f t="shared" si="0"/>
        <v>#DIV/0!</v>
      </c>
      <c r="E4" s="181" t="e">
        <f t="shared" si="0"/>
        <v>#DIV/0!</v>
      </c>
      <c r="F4" s="181" t="e">
        <f t="shared" si="0"/>
        <v>#DIV/0!</v>
      </c>
      <c r="G4" s="181" t="e">
        <f t="shared" si="0"/>
        <v>#DIV/0!</v>
      </c>
      <c r="H4" s="181" t="e">
        <f t="shared" si="0"/>
        <v>#DIV/0!</v>
      </c>
      <c r="I4" s="181" t="e">
        <f t="shared" si="0"/>
        <v>#DIV/0!</v>
      </c>
    </row>
    <row r="5" spans="1:26" ht="14.4">
      <c r="B5" s="3" t="s">
        <v>157</v>
      </c>
      <c r="C5" s="181" t="e">
        <f t="shared" ref="C5:I5" si="1">C29/SUM(C$28:C$29)</f>
        <v>#DIV/0!</v>
      </c>
      <c r="D5" s="181" t="e">
        <f t="shared" si="1"/>
        <v>#DIV/0!</v>
      </c>
      <c r="E5" s="181" t="e">
        <f t="shared" si="1"/>
        <v>#DIV/0!</v>
      </c>
      <c r="F5" s="181" t="e">
        <f t="shared" si="1"/>
        <v>#DIV/0!</v>
      </c>
      <c r="G5" s="181" t="e">
        <f t="shared" si="1"/>
        <v>#DIV/0!</v>
      </c>
      <c r="H5" s="181" t="e">
        <f t="shared" si="1"/>
        <v>#DIV/0!</v>
      </c>
      <c r="I5" s="181" t="e">
        <f t="shared" si="1"/>
        <v>#DIV/0!</v>
      </c>
    </row>
    <row r="6" spans="1:26" ht="14.4">
      <c r="C6" s="174"/>
      <c r="D6" s="174"/>
      <c r="E6" s="174"/>
      <c r="F6" s="174"/>
      <c r="G6" s="174"/>
      <c r="H6" s="174"/>
      <c r="I6" s="174"/>
    </row>
    <row r="7" spans="1:26" ht="14.4">
      <c r="A7" s="3"/>
      <c r="B7" s="3"/>
      <c r="C7" s="174"/>
      <c r="D7" s="174"/>
      <c r="E7" s="174"/>
      <c r="F7" s="174"/>
      <c r="G7" s="174"/>
      <c r="H7" s="174"/>
      <c r="I7" s="17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4.4">
      <c r="B8" s="3" t="s">
        <v>131</v>
      </c>
      <c r="C8" s="181" t="e">
        <f t="shared" ref="C8:I8" si="2">C32/SUM(C$32:C$37)</f>
        <v>#DIV/0!</v>
      </c>
      <c r="D8" s="181" t="e">
        <f t="shared" si="2"/>
        <v>#DIV/0!</v>
      </c>
      <c r="E8" s="181" t="e">
        <f t="shared" si="2"/>
        <v>#DIV/0!</v>
      </c>
      <c r="F8" s="181" t="e">
        <f t="shared" si="2"/>
        <v>#DIV/0!</v>
      </c>
      <c r="G8" s="181" t="e">
        <f t="shared" si="2"/>
        <v>#DIV/0!</v>
      </c>
      <c r="H8" s="181" t="e">
        <f t="shared" si="2"/>
        <v>#DIV/0!</v>
      </c>
      <c r="I8" s="181" t="e">
        <f t="shared" si="2"/>
        <v>#DIV/0!</v>
      </c>
    </row>
    <row r="9" spans="1:26" ht="14.4">
      <c r="B9" s="3" t="s">
        <v>132</v>
      </c>
      <c r="C9" s="181" t="e">
        <f t="shared" ref="C9:I9" si="3">C33/SUM(C$32:C$37)</f>
        <v>#DIV/0!</v>
      </c>
      <c r="D9" s="181" t="e">
        <f t="shared" si="3"/>
        <v>#DIV/0!</v>
      </c>
      <c r="E9" s="181" t="e">
        <f t="shared" si="3"/>
        <v>#DIV/0!</v>
      </c>
      <c r="F9" s="181" t="e">
        <f t="shared" si="3"/>
        <v>#DIV/0!</v>
      </c>
      <c r="G9" s="181" t="e">
        <f t="shared" si="3"/>
        <v>#DIV/0!</v>
      </c>
      <c r="H9" s="181" t="e">
        <f t="shared" si="3"/>
        <v>#DIV/0!</v>
      </c>
      <c r="I9" s="181" t="e">
        <f t="shared" si="3"/>
        <v>#DIV/0!</v>
      </c>
    </row>
    <row r="10" spans="1:26" ht="14.4">
      <c r="B10" s="3" t="s">
        <v>133</v>
      </c>
      <c r="C10" s="181" t="e">
        <f t="shared" ref="C10:I10" si="4">C34/SUM(C$32:C$37)</f>
        <v>#DIV/0!</v>
      </c>
      <c r="D10" s="181" t="e">
        <f t="shared" si="4"/>
        <v>#DIV/0!</v>
      </c>
      <c r="E10" s="181" t="e">
        <f t="shared" si="4"/>
        <v>#DIV/0!</v>
      </c>
      <c r="F10" s="181" t="e">
        <f t="shared" si="4"/>
        <v>#DIV/0!</v>
      </c>
      <c r="G10" s="181" t="e">
        <f t="shared" si="4"/>
        <v>#DIV/0!</v>
      </c>
      <c r="H10" s="181" t="e">
        <f t="shared" si="4"/>
        <v>#DIV/0!</v>
      </c>
      <c r="I10" s="181" t="e">
        <f t="shared" si="4"/>
        <v>#DIV/0!</v>
      </c>
    </row>
    <row r="11" spans="1:26" ht="14.4">
      <c r="B11" s="3" t="s">
        <v>134</v>
      </c>
      <c r="C11" s="181" t="e">
        <f t="shared" ref="C11:I11" si="5">C35/SUM(C$32:C$37)</f>
        <v>#DIV/0!</v>
      </c>
      <c r="D11" s="181" t="e">
        <f t="shared" si="5"/>
        <v>#DIV/0!</v>
      </c>
      <c r="E11" s="181" t="e">
        <f t="shared" si="5"/>
        <v>#DIV/0!</v>
      </c>
      <c r="F11" s="181" t="e">
        <f t="shared" si="5"/>
        <v>#DIV/0!</v>
      </c>
      <c r="G11" s="181" t="e">
        <f t="shared" si="5"/>
        <v>#DIV/0!</v>
      </c>
      <c r="H11" s="181" t="e">
        <f t="shared" si="5"/>
        <v>#DIV/0!</v>
      </c>
      <c r="I11" s="181" t="e">
        <f t="shared" si="5"/>
        <v>#DIV/0!</v>
      </c>
    </row>
    <row r="12" spans="1:26" ht="14.4">
      <c r="B12" s="3" t="s">
        <v>135</v>
      </c>
      <c r="C12" s="181" t="e">
        <f t="shared" ref="C12:I12" si="6">C36/SUM(C$32:C$37)</f>
        <v>#DIV/0!</v>
      </c>
      <c r="D12" s="181" t="e">
        <f t="shared" si="6"/>
        <v>#DIV/0!</v>
      </c>
      <c r="E12" s="181" t="e">
        <f t="shared" si="6"/>
        <v>#DIV/0!</v>
      </c>
      <c r="F12" s="181" t="e">
        <f t="shared" si="6"/>
        <v>#DIV/0!</v>
      </c>
      <c r="G12" s="181" t="e">
        <f t="shared" si="6"/>
        <v>#DIV/0!</v>
      </c>
      <c r="H12" s="181" t="e">
        <f t="shared" si="6"/>
        <v>#DIV/0!</v>
      </c>
      <c r="I12" s="181" t="e">
        <f t="shared" si="6"/>
        <v>#DIV/0!</v>
      </c>
    </row>
    <row r="13" spans="1:26" ht="14.4">
      <c r="B13" s="3" t="s">
        <v>136</v>
      </c>
      <c r="C13" s="181" t="e">
        <f t="shared" ref="C13:I13" si="7">C37/SUM(C$32:C$37)</f>
        <v>#DIV/0!</v>
      </c>
      <c r="D13" s="181" t="e">
        <f t="shared" si="7"/>
        <v>#DIV/0!</v>
      </c>
      <c r="E13" s="181" t="e">
        <f t="shared" si="7"/>
        <v>#DIV/0!</v>
      </c>
      <c r="F13" s="181" t="e">
        <f t="shared" si="7"/>
        <v>#DIV/0!</v>
      </c>
      <c r="G13" s="181" t="e">
        <f t="shared" si="7"/>
        <v>#DIV/0!</v>
      </c>
      <c r="H13" s="181" t="e">
        <f t="shared" si="7"/>
        <v>#DIV/0!</v>
      </c>
      <c r="I13" s="181" t="e">
        <f t="shared" si="7"/>
        <v>#DIV/0!</v>
      </c>
    </row>
    <row r="14" spans="1:26" ht="14.4">
      <c r="C14" s="174"/>
      <c r="D14" s="174"/>
      <c r="E14" s="174"/>
      <c r="F14" s="174"/>
      <c r="G14" s="174"/>
      <c r="H14" s="174"/>
      <c r="I14" s="174"/>
    </row>
    <row r="15" spans="1:26" ht="14.4">
      <c r="A15" s="3"/>
      <c r="B15" s="3"/>
      <c r="C15" s="174"/>
      <c r="D15" s="174"/>
      <c r="E15" s="174"/>
      <c r="F15" s="174"/>
      <c r="G15" s="174"/>
      <c r="H15" s="174"/>
      <c r="I15" s="174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4.4">
      <c r="B16" s="3" t="s">
        <v>137</v>
      </c>
      <c r="C16" s="181" t="e">
        <f t="shared" ref="C16:I16" si="8">C40/SUM(C$40:C$42)</f>
        <v>#DIV/0!</v>
      </c>
      <c r="D16" s="181" t="e">
        <f t="shared" si="8"/>
        <v>#DIV/0!</v>
      </c>
      <c r="E16" s="181" t="e">
        <f t="shared" si="8"/>
        <v>#DIV/0!</v>
      </c>
      <c r="F16" s="181" t="e">
        <f t="shared" si="8"/>
        <v>#DIV/0!</v>
      </c>
      <c r="G16" s="181" t="e">
        <f t="shared" si="8"/>
        <v>#DIV/0!</v>
      </c>
      <c r="H16" s="181" t="e">
        <f t="shared" si="8"/>
        <v>#DIV/0!</v>
      </c>
      <c r="I16" s="181" t="e">
        <f t="shared" si="8"/>
        <v>#DIV/0!</v>
      </c>
    </row>
    <row r="17" spans="1:26" ht="14.4">
      <c r="B17" s="3" t="s">
        <v>138</v>
      </c>
      <c r="C17" s="181" t="e">
        <f t="shared" ref="C17:I17" si="9">C41/SUM(C$40:C$42)</f>
        <v>#DIV/0!</v>
      </c>
      <c r="D17" s="181" t="e">
        <f t="shared" si="9"/>
        <v>#DIV/0!</v>
      </c>
      <c r="E17" s="181" t="e">
        <f t="shared" si="9"/>
        <v>#DIV/0!</v>
      </c>
      <c r="F17" s="181" t="e">
        <f t="shared" si="9"/>
        <v>#DIV/0!</v>
      </c>
      <c r="G17" s="181" t="e">
        <f t="shared" si="9"/>
        <v>#DIV/0!</v>
      </c>
      <c r="H17" s="181" t="e">
        <f t="shared" si="9"/>
        <v>#DIV/0!</v>
      </c>
      <c r="I17" s="181" t="e">
        <f t="shared" si="9"/>
        <v>#DIV/0!</v>
      </c>
    </row>
    <row r="18" spans="1:26" ht="14.4">
      <c r="B18" s="3" t="s">
        <v>139</v>
      </c>
      <c r="C18" s="181" t="e">
        <f t="shared" ref="C18:I18" si="10">C42/SUM(C$40:C$42)</f>
        <v>#DIV/0!</v>
      </c>
      <c r="D18" s="181" t="e">
        <f t="shared" si="10"/>
        <v>#DIV/0!</v>
      </c>
      <c r="E18" s="181" t="e">
        <f t="shared" si="10"/>
        <v>#DIV/0!</v>
      </c>
      <c r="F18" s="181" t="e">
        <f t="shared" si="10"/>
        <v>#DIV/0!</v>
      </c>
      <c r="G18" s="181" t="e">
        <f t="shared" si="10"/>
        <v>#DIV/0!</v>
      </c>
      <c r="H18" s="181" t="e">
        <f t="shared" si="10"/>
        <v>#DIV/0!</v>
      </c>
      <c r="I18" s="181" t="e">
        <f t="shared" si="10"/>
        <v>#DIV/0!</v>
      </c>
    </row>
    <row r="19" spans="1:26" ht="14.4">
      <c r="C19" s="174"/>
      <c r="D19" s="174"/>
      <c r="E19" s="174"/>
      <c r="F19" s="174"/>
      <c r="G19" s="174"/>
      <c r="H19" s="174"/>
      <c r="I19" s="174"/>
    </row>
    <row r="20" spans="1:26" ht="14.4">
      <c r="A20" s="3"/>
      <c r="B20" s="3"/>
      <c r="C20" s="174"/>
      <c r="D20" s="174"/>
      <c r="E20" s="174"/>
      <c r="F20" s="174"/>
      <c r="G20" s="174"/>
      <c r="H20" s="174"/>
      <c r="I20" s="174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3"/>
      <c r="B21" s="3" t="s">
        <v>158</v>
      </c>
      <c r="C21" s="174"/>
      <c r="D21" s="174"/>
      <c r="E21" s="174"/>
      <c r="F21" s="174"/>
      <c r="G21" s="174"/>
      <c r="H21" s="174"/>
      <c r="I21" s="174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B22" s="3" t="s">
        <v>140</v>
      </c>
      <c r="C22" s="181" t="e">
        <f t="shared" ref="C22:I22" si="11">C46/SUM(C$46:C$48)</f>
        <v>#DIV/0!</v>
      </c>
      <c r="D22" s="181" t="e">
        <f t="shared" si="11"/>
        <v>#DIV/0!</v>
      </c>
      <c r="E22" s="181" t="e">
        <f t="shared" si="11"/>
        <v>#DIV/0!</v>
      </c>
      <c r="F22" s="181" t="e">
        <f t="shared" si="11"/>
        <v>#DIV/0!</v>
      </c>
      <c r="G22" s="181" t="e">
        <f t="shared" si="11"/>
        <v>#DIV/0!</v>
      </c>
      <c r="H22" s="181" t="e">
        <f t="shared" si="11"/>
        <v>#DIV/0!</v>
      </c>
      <c r="I22" s="181" t="e">
        <f t="shared" si="11"/>
        <v>#DIV/0!</v>
      </c>
    </row>
    <row r="23" spans="1:26" ht="15.75" customHeight="1">
      <c r="B23" s="3" t="s">
        <v>141</v>
      </c>
      <c r="C23" s="181" t="e">
        <f t="shared" ref="C23:I23" si="12">C47/SUM(C$46:C$48)</f>
        <v>#DIV/0!</v>
      </c>
      <c r="D23" s="181" t="e">
        <f t="shared" si="12"/>
        <v>#DIV/0!</v>
      </c>
      <c r="E23" s="181" t="e">
        <f t="shared" si="12"/>
        <v>#DIV/0!</v>
      </c>
      <c r="F23" s="181" t="e">
        <f t="shared" si="12"/>
        <v>#DIV/0!</v>
      </c>
      <c r="G23" s="181" t="e">
        <f t="shared" si="12"/>
        <v>#DIV/0!</v>
      </c>
      <c r="H23" s="181" t="e">
        <f t="shared" si="12"/>
        <v>#DIV/0!</v>
      </c>
      <c r="I23" s="181" t="e">
        <f t="shared" si="12"/>
        <v>#DIV/0!</v>
      </c>
    </row>
    <row r="24" spans="1:26" ht="15.75" customHeight="1">
      <c r="B24" s="3" t="s">
        <v>142</v>
      </c>
      <c r="C24" s="181" t="e">
        <f t="shared" ref="C24:I24" si="13">C48/SUM(C$46:C$48)</f>
        <v>#DIV/0!</v>
      </c>
      <c r="D24" s="181" t="e">
        <f t="shared" si="13"/>
        <v>#DIV/0!</v>
      </c>
      <c r="E24" s="181" t="e">
        <f t="shared" si="13"/>
        <v>#DIV/0!</v>
      </c>
      <c r="F24" s="181" t="e">
        <f t="shared" si="13"/>
        <v>#DIV/0!</v>
      </c>
      <c r="G24" s="181" t="e">
        <f t="shared" si="13"/>
        <v>#DIV/0!</v>
      </c>
      <c r="H24" s="181" t="e">
        <f t="shared" si="13"/>
        <v>#DIV/0!</v>
      </c>
      <c r="I24" s="181" t="e">
        <f t="shared" si="13"/>
        <v>#DIV/0!</v>
      </c>
    </row>
    <row r="25" spans="1:26" ht="15.75" customHeight="1">
      <c r="B25" s="3"/>
    </row>
    <row r="26" spans="1:26" ht="15.75" customHeight="1">
      <c r="B26" s="182" t="s">
        <v>159</v>
      </c>
      <c r="C26" s="183"/>
      <c r="D26" s="183"/>
      <c r="E26" s="183"/>
      <c r="F26" s="183"/>
      <c r="G26" s="183"/>
      <c r="H26" s="183"/>
      <c r="I26" s="184"/>
    </row>
    <row r="27" spans="1:26" ht="15.75" customHeight="1">
      <c r="B27" s="185" t="s">
        <v>155</v>
      </c>
      <c r="C27" s="3"/>
      <c r="D27" s="3"/>
      <c r="E27" s="3"/>
      <c r="F27" s="3"/>
      <c r="G27" s="3"/>
      <c r="H27" s="3"/>
      <c r="I27" s="186"/>
    </row>
    <row r="28" spans="1:26" ht="15.75" customHeight="1">
      <c r="B28" s="185" t="s">
        <v>156</v>
      </c>
      <c r="C28" s="169">
        <f>SUM('BASE _DADOS_MAPA'!S3:S41)</f>
        <v>0</v>
      </c>
      <c r="D28" s="169">
        <f>SUM('BASE _DADOS_MAPA'!S45:S82)</f>
        <v>0</v>
      </c>
      <c r="E28" s="169">
        <f>SUM('BASE _DADOS_MAPA'!S85:S122)</f>
        <v>0</v>
      </c>
      <c r="F28" s="169">
        <f>SUM('BASE _DADOS_MAPA'!S125:S162)</f>
        <v>0</v>
      </c>
      <c r="G28" s="169">
        <f>SUM('BASE _DADOS_MAPA'!S165:S202)</f>
        <v>0</v>
      </c>
      <c r="H28" s="169">
        <f>SUM('BASE _DADOS_MAPA'!S205:S244)</f>
        <v>0</v>
      </c>
      <c r="I28" s="187">
        <f>SUM('BASE _DADOS_MAPA'!S247:S282)</f>
        <v>0</v>
      </c>
    </row>
    <row r="29" spans="1:26" ht="15.75" customHeight="1">
      <c r="B29" s="185" t="s">
        <v>157</v>
      </c>
      <c r="C29" s="169">
        <f>SUM('BASE _DADOS_MAPA'!T3:T41)</f>
        <v>0</v>
      </c>
      <c r="D29" s="169">
        <f>SUM('BASE _DADOS_MAPA'!T45:T82)</f>
        <v>0</v>
      </c>
      <c r="E29" s="169">
        <f>SUM('BASE _DADOS_MAPA'!T85:T122)</f>
        <v>0</v>
      </c>
      <c r="F29" s="169">
        <f>SUM('BASE _DADOS_MAPA'!T125:T162)</f>
        <v>0</v>
      </c>
      <c r="G29" s="169">
        <f>SUM('BASE _DADOS_MAPA'!T165:T202)</f>
        <v>0</v>
      </c>
      <c r="H29" s="169">
        <f>SUM('BASE _DADOS_MAPA'!T205:T244)</f>
        <v>0</v>
      </c>
      <c r="I29" s="187">
        <f>SUM('BASE _DADOS_MAPA'!T247:T282)</f>
        <v>0</v>
      </c>
    </row>
    <row r="30" spans="1:26" ht="15.75" customHeight="1">
      <c r="B30" s="185"/>
      <c r="C30" s="174"/>
      <c r="D30" s="174"/>
      <c r="E30" s="174"/>
      <c r="F30" s="174"/>
      <c r="G30" s="174"/>
      <c r="H30" s="174"/>
      <c r="I30" s="186"/>
    </row>
    <row r="31" spans="1:26" ht="15.75" customHeight="1">
      <c r="B31" s="185"/>
      <c r="C31" s="174"/>
      <c r="D31" s="174"/>
      <c r="E31" s="174"/>
      <c r="F31" s="174"/>
      <c r="G31" s="174"/>
      <c r="H31" s="174"/>
      <c r="I31" s="186"/>
    </row>
    <row r="32" spans="1:26" ht="15.75" customHeight="1">
      <c r="B32" s="185" t="s">
        <v>131</v>
      </c>
      <c r="C32" s="169">
        <f>SUM('BASE _DADOS_MAPA'!U3:U41)</f>
        <v>0</v>
      </c>
      <c r="D32" s="169">
        <f>SUM('BASE _DADOS_MAPA'!U45:U82)</f>
        <v>0</v>
      </c>
      <c r="E32" s="169">
        <f>SUM('BASE _DADOS_MAPA'!U85:U122)</f>
        <v>0</v>
      </c>
      <c r="F32" s="169">
        <f>SUM('BASE _DADOS_MAPA'!U125:U162)</f>
        <v>0</v>
      </c>
      <c r="G32" s="169">
        <f>SUM('BASE _DADOS_MAPA'!U165:U202)</f>
        <v>0</v>
      </c>
      <c r="H32" s="169">
        <f>SUM('BASE _DADOS_MAPA'!U205:U244)</f>
        <v>0</v>
      </c>
      <c r="I32" s="187">
        <f>SUM('BASE _DADOS_MAPA'!U247:U282)</f>
        <v>0</v>
      </c>
    </row>
    <row r="33" spans="2:9" ht="15.75" customHeight="1">
      <c r="B33" s="185" t="s">
        <v>132</v>
      </c>
      <c r="C33" s="169">
        <f>SUM('BASE _DADOS_MAPA'!V3:V41)</f>
        <v>0</v>
      </c>
      <c r="D33" s="169">
        <f>SUM('BASE _DADOS_MAPA'!V45:V82)</f>
        <v>0</v>
      </c>
      <c r="E33" s="169">
        <f>SUM('BASE _DADOS_MAPA'!V85:V122)</f>
        <v>0</v>
      </c>
      <c r="F33" s="169">
        <f>SUM('BASE _DADOS_MAPA'!V125:V162)</f>
        <v>0</v>
      </c>
      <c r="G33" s="169">
        <f>SUM('BASE _DADOS_MAPA'!V165:V202)</f>
        <v>0</v>
      </c>
      <c r="H33" s="169">
        <f>SUM('BASE _DADOS_MAPA'!V205:V244)</f>
        <v>0</v>
      </c>
      <c r="I33" s="187">
        <f>SUM('BASE _DADOS_MAPA'!V247:V282)</f>
        <v>0</v>
      </c>
    </row>
    <row r="34" spans="2:9" ht="15.75" customHeight="1">
      <c r="B34" s="185" t="s">
        <v>133</v>
      </c>
      <c r="C34" s="169">
        <f>SUM('BASE _DADOS_MAPA'!W3:W41)</f>
        <v>0</v>
      </c>
      <c r="D34" s="169">
        <f>SUM('BASE _DADOS_MAPA'!W45:W82)</f>
        <v>0</v>
      </c>
      <c r="E34" s="169">
        <f>SUM('BASE _DADOS_MAPA'!W85:W122)</f>
        <v>0</v>
      </c>
      <c r="F34" s="169">
        <f>SUM('BASE _DADOS_MAPA'!W125:W162)</f>
        <v>0</v>
      </c>
      <c r="G34" s="169">
        <f>SUM('BASE _DADOS_MAPA'!W165:W202)</f>
        <v>0</v>
      </c>
      <c r="H34" s="169">
        <f>SUM('BASE _DADOS_MAPA'!W205:W244)</f>
        <v>0</v>
      </c>
      <c r="I34" s="187">
        <f>SUM('BASE _DADOS_MAPA'!W247:W282)</f>
        <v>0</v>
      </c>
    </row>
    <row r="35" spans="2:9" ht="15.75" customHeight="1">
      <c r="B35" s="185" t="s">
        <v>134</v>
      </c>
      <c r="C35" s="169">
        <f>SUM('BASE _DADOS_MAPA'!X3:X41)</f>
        <v>0</v>
      </c>
      <c r="D35" s="169">
        <f>SUM('BASE _DADOS_MAPA'!X45:X82)</f>
        <v>0</v>
      </c>
      <c r="E35" s="169">
        <f>SUM('BASE _DADOS_MAPA'!X85:X122)</f>
        <v>0</v>
      </c>
      <c r="F35" s="169">
        <f>SUM('BASE _DADOS_MAPA'!X125:X162)</f>
        <v>0</v>
      </c>
      <c r="G35" s="169">
        <f>SUM('BASE _DADOS_MAPA'!X165:X202)</f>
        <v>0</v>
      </c>
      <c r="H35" s="169">
        <f>SUM('BASE _DADOS_MAPA'!X205:X244)</f>
        <v>0</v>
      </c>
      <c r="I35" s="187">
        <f>SUM('BASE _DADOS_MAPA'!X247:X282)</f>
        <v>0</v>
      </c>
    </row>
    <row r="36" spans="2:9" ht="15.75" customHeight="1">
      <c r="B36" s="185" t="s">
        <v>135</v>
      </c>
      <c r="C36" s="169">
        <f>SUM('BASE _DADOS_MAPA'!Y3:Y41)</f>
        <v>0</v>
      </c>
      <c r="D36" s="169">
        <f>SUM('BASE _DADOS_MAPA'!Y45:Y82)</f>
        <v>0</v>
      </c>
      <c r="E36" s="169">
        <f>SUM('BASE _DADOS_MAPA'!Y85:Y122)</f>
        <v>0</v>
      </c>
      <c r="F36" s="169">
        <f>SUM('BASE _DADOS_MAPA'!Y125:Y162)</f>
        <v>0</v>
      </c>
      <c r="G36" s="169">
        <f>SUM('BASE _DADOS_MAPA'!Y165:Y202)</f>
        <v>0</v>
      </c>
      <c r="H36" s="169">
        <f>SUM('BASE _DADOS_MAPA'!Y205:Y244)</f>
        <v>0</v>
      </c>
      <c r="I36" s="187">
        <f>SUM('BASE _DADOS_MAPA'!Y247:Y282)</f>
        <v>0</v>
      </c>
    </row>
    <row r="37" spans="2:9" ht="15.75" customHeight="1">
      <c r="B37" s="185" t="s">
        <v>136</v>
      </c>
      <c r="C37" s="169">
        <f>SUM('BASE _DADOS_MAPA'!Z3:Z41)</f>
        <v>0</v>
      </c>
      <c r="D37" s="169">
        <f>SUM('BASE _DADOS_MAPA'!Z45:Z82)</f>
        <v>0</v>
      </c>
      <c r="E37" s="169">
        <f>SUM('BASE _DADOS_MAPA'!Z85:Z122)</f>
        <v>0</v>
      </c>
      <c r="F37" s="169">
        <f>SUM('BASE _DADOS_MAPA'!Z125:Z162)</f>
        <v>0</v>
      </c>
      <c r="G37" s="169">
        <f>SUM('BASE _DADOS_MAPA'!Z165:Z202)</f>
        <v>0</v>
      </c>
      <c r="H37" s="169">
        <f>SUM('BASE _DADOS_MAPA'!Z205:Z244)</f>
        <v>0</v>
      </c>
      <c r="I37" s="187">
        <f>SUM('BASE _DADOS_MAPA'!Z247:Z282)</f>
        <v>0</v>
      </c>
    </row>
    <row r="38" spans="2:9" ht="15.75" customHeight="1">
      <c r="B38" s="185"/>
      <c r="C38" s="174"/>
      <c r="D38" s="174"/>
      <c r="E38" s="174"/>
      <c r="F38" s="174"/>
      <c r="G38" s="174"/>
      <c r="H38" s="174"/>
      <c r="I38" s="186"/>
    </row>
    <row r="39" spans="2:9" ht="15.75" customHeight="1">
      <c r="B39" s="185"/>
      <c r="C39" s="174"/>
      <c r="D39" s="174"/>
      <c r="E39" s="174"/>
      <c r="F39" s="174"/>
      <c r="G39" s="174"/>
      <c r="H39" s="174"/>
      <c r="I39" s="186"/>
    </row>
    <row r="40" spans="2:9" ht="15.75" customHeight="1">
      <c r="B40" s="185" t="s">
        <v>137</v>
      </c>
      <c r="C40" s="169">
        <f>SUM('BASE _DADOS_MAPA'!$AA$3:$AA$41)</f>
        <v>0</v>
      </c>
      <c r="D40" s="169">
        <f>SUM('BASE _DADOS_MAPA'!AA45:AA82)</f>
        <v>0</v>
      </c>
      <c r="E40" s="169">
        <f>SUM('BASE _DADOS_MAPA'!AA85:AA122)</f>
        <v>0</v>
      </c>
      <c r="F40" s="169">
        <f>SUM('BASE _DADOS_MAPA'!AA125:AA162)</f>
        <v>0</v>
      </c>
      <c r="G40" s="169">
        <f>SUM('BASE _DADOS_MAPA'!AA165:AA202)</f>
        <v>0</v>
      </c>
      <c r="H40" s="169">
        <f>SUM('BASE _DADOS_MAPA'!AA205:AA244)</f>
        <v>0</v>
      </c>
      <c r="I40" s="187">
        <f>SUM('BASE _DADOS_MAPA'!AA247:AA282)</f>
        <v>0</v>
      </c>
    </row>
    <row r="41" spans="2:9" ht="15.75" customHeight="1">
      <c r="B41" s="185" t="s">
        <v>138</v>
      </c>
      <c r="C41" s="169">
        <f>SUM('BASE _DADOS_MAPA'!AB3:AB41)</f>
        <v>0</v>
      </c>
      <c r="D41" s="169">
        <f>SUM('BASE _DADOS_MAPA'!AB45:AB82)</f>
        <v>0</v>
      </c>
      <c r="E41" s="169">
        <f>SUM('BASE _DADOS_MAPA'!AB85:AB122)</f>
        <v>0</v>
      </c>
      <c r="F41" s="169">
        <f>SUM('BASE _DADOS_MAPA'!AB125:AB162)</f>
        <v>0</v>
      </c>
      <c r="G41" s="169">
        <f>SUM('BASE _DADOS_MAPA'!AB165:AB202)</f>
        <v>0</v>
      </c>
      <c r="H41" s="169">
        <f>SUM('BASE _DADOS_MAPA'!AB205:AB244)</f>
        <v>0</v>
      </c>
      <c r="I41" s="187">
        <f>SUM('BASE _DADOS_MAPA'!AB247:AB282)</f>
        <v>0</v>
      </c>
    </row>
    <row r="42" spans="2:9" ht="15.75" customHeight="1">
      <c r="B42" s="185" t="s">
        <v>139</v>
      </c>
      <c r="C42" s="169">
        <f>SUM('BASE _DADOS_MAPA'!AC3:AC41)</f>
        <v>0</v>
      </c>
      <c r="D42" s="169">
        <f>SUM('BASE _DADOS_MAPA'!AC45:AC82)</f>
        <v>0</v>
      </c>
      <c r="E42" s="169">
        <f>SUM('BASE _DADOS_MAPA'!AC85:AC122)</f>
        <v>0</v>
      </c>
      <c r="F42" s="169">
        <f>SUM('BASE _DADOS_MAPA'!AC125:AC162)</f>
        <v>0</v>
      </c>
      <c r="G42" s="169">
        <f>SUM('BASE _DADOS_MAPA'!AC165:AC202)</f>
        <v>0</v>
      </c>
      <c r="H42" s="169">
        <f>SUM('BASE _DADOS_MAPA'!AC205:AC244)</f>
        <v>0</v>
      </c>
      <c r="I42" s="187">
        <f>SUM('BASE _DADOS_MAPA'!AC247:AC282)</f>
        <v>0</v>
      </c>
    </row>
    <row r="43" spans="2:9" ht="15.75" customHeight="1">
      <c r="B43" s="185"/>
      <c r="C43" s="174"/>
      <c r="D43" s="174"/>
      <c r="E43" s="174"/>
      <c r="F43" s="174"/>
      <c r="G43" s="174"/>
      <c r="H43" s="174"/>
      <c r="I43" s="186"/>
    </row>
    <row r="44" spans="2:9" ht="15.75" customHeight="1">
      <c r="B44" s="185"/>
      <c r="C44" s="174"/>
      <c r="D44" s="174"/>
      <c r="E44" s="174"/>
      <c r="F44" s="174"/>
      <c r="G44" s="174"/>
      <c r="H44" s="174"/>
      <c r="I44" s="186"/>
    </row>
    <row r="45" spans="2:9" ht="15.75" customHeight="1">
      <c r="B45" s="185" t="s">
        <v>158</v>
      </c>
      <c r="C45" s="174"/>
      <c r="D45" s="174"/>
      <c r="E45" s="174"/>
      <c r="F45" s="174"/>
      <c r="G45" s="174"/>
      <c r="H45" s="174"/>
      <c r="I45" s="186"/>
    </row>
    <row r="46" spans="2:9" ht="15.75" customHeight="1">
      <c r="B46" s="185" t="s">
        <v>140</v>
      </c>
      <c r="C46" s="169">
        <f>SUM('BASE _DADOS_MAPA'!AD3:AD41)</f>
        <v>0</v>
      </c>
      <c r="D46" s="169">
        <f>SUM('BASE _DADOS_MAPA'!AD45:AD82)</f>
        <v>0</v>
      </c>
      <c r="E46" s="169">
        <f>SUM('BASE _DADOS_MAPA'!AD85:AD122)</f>
        <v>0</v>
      </c>
      <c r="F46" s="169">
        <f>SUM('BASE _DADOS_MAPA'!AD125:AD162)</f>
        <v>0</v>
      </c>
      <c r="G46" s="169">
        <f>SUM('BASE _DADOS_MAPA'!AD165:AD202)</f>
        <v>0</v>
      </c>
      <c r="H46" s="169">
        <f>SUM('BASE _DADOS_MAPA'!AD205:AD244)</f>
        <v>0</v>
      </c>
      <c r="I46" s="187">
        <f>SUM('BASE _DADOS_MAPA'!AD247:AD282)</f>
        <v>0</v>
      </c>
    </row>
    <row r="47" spans="2:9" ht="15.75" customHeight="1">
      <c r="B47" s="185" t="s">
        <v>141</v>
      </c>
      <c r="C47" s="169">
        <f>SUM('BASE _DADOS_MAPA'!AE3:AE41)</f>
        <v>0</v>
      </c>
      <c r="D47" s="169">
        <f>SUM('BASE _DADOS_MAPA'!AE45:AE82)</f>
        <v>0</v>
      </c>
      <c r="E47" s="169">
        <f>SUM('BASE _DADOS_MAPA'!AE85:AE122)</f>
        <v>0</v>
      </c>
      <c r="F47" s="169">
        <f>SUM('BASE _DADOS_MAPA'!AE125:AE162)</f>
        <v>0</v>
      </c>
      <c r="G47" s="169">
        <f>SUM('BASE _DADOS_MAPA'!AE165:AE202)</f>
        <v>0</v>
      </c>
      <c r="H47" s="169">
        <f>SUM('BASE _DADOS_MAPA'!AE205:AE244)</f>
        <v>0</v>
      </c>
      <c r="I47" s="187">
        <f>SUM('BASE _DADOS_MAPA'!AE247:AE282)</f>
        <v>0</v>
      </c>
    </row>
    <row r="48" spans="2:9" ht="15.75" customHeight="1">
      <c r="B48" s="188" t="s">
        <v>142</v>
      </c>
      <c r="C48" s="189">
        <f>SUM('BASE _DADOS_MAPA'!AF3:AF41)</f>
        <v>0</v>
      </c>
      <c r="D48" s="189">
        <f>SUM('BASE _DADOS_MAPA'!AF45:AF82)</f>
        <v>0</v>
      </c>
      <c r="E48" s="189">
        <f>SUM('BASE _DADOS_MAPA'!AF85:AF122)</f>
        <v>0</v>
      </c>
      <c r="F48" s="189">
        <f>SUM('BASE _DADOS_MAPA'!AF125:AF162)</f>
        <v>0</v>
      </c>
      <c r="G48" s="189">
        <f>SUM('BASE _DADOS_MAPA'!AF165:AF202)</f>
        <v>0</v>
      </c>
      <c r="H48" s="189">
        <f>SUM('BASE _DADOS_MAPA'!AF205:AF244)</f>
        <v>0</v>
      </c>
      <c r="I48" s="190">
        <f>SUM('BASE _DADOS_MAPA'!AF247:AF282)</f>
        <v>0</v>
      </c>
    </row>
    <row r="49" spans="2:8" ht="15.75" customHeight="1">
      <c r="B49" s="3"/>
      <c r="C49" s="3"/>
      <c r="D49" s="3"/>
      <c r="E49" s="180"/>
      <c r="F49" s="3"/>
      <c r="G49" s="3"/>
      <c r="H49" s="3"/>
    </row>
    <row r="50" spans="2:8" ht="15.75" customHeight="1">
      <c r="B50" s="3"/>
      <c r="C50" s="3"/>
      <c r="D50" s="3"/>
      <c r="E50" s="3"/>
      <c r="F50" s="3"/>
      <c r="G50" s="3"/>
      <c r="H50" s="3"/>
    </row>
    <row r="51" spans="2:8" ht="15.75" customHeight="1">
      <c r="B51" s="3"/>
      <c r="C51" s="3"/>
      <c r="D51" s="3"/>
      <c r="E51" s="3"/>
      <c r="F51" s="3"/>
      <c r="G51" s="3"/>
      <c r="H51" s="3"/>
    </row>
    <row r="52" spans="2:8" ht="15.75" customHeight="1">
      <c r="B52" s="3"/>
      <c r="C52" s="3"/>
      <c r="D52" s="3"/>
      <c r="E52" s="3"/>
      <c r="F52" s="3"/>
      <c r="G52" s="3"/>
      <c r="H52" s="3"/>
    </row>
    <row r="53" spans="2:8" ht="15.75" customHeight="1">
      <c r="B53" s="3"/>
      <c r="C53" s="3"/>
      <c r="D53" s="3"/>
      <c r="E53" s="3"/>
      <c r="F53" s="3"/>
      <c r="G53" s="3"/>
      <c r="H53" s="3"/>
    </row>
    <row r="54" spans="2:8" ht="15.75" customHeight="1">
      <c r="B54" s="3"/>
      <c r="C54" s="3"/>
      <c r="D54" s="3"/>
      <c r="E54" s="3"/>
      <c r="F54" s="3"/>
      <c r="G54" s="3"/>
      <c r="H54" s="3"/>
    </row>
    <row r="55" spans="2:8" ht="15.75" customHeight="1">
      <c r="B55" s="3"/>
      <c r="C55" s="3"/>
      <c r="D55" s="3"/>
      <c r="E55" s="3"/>
      <c r="F55" s="3"/>
      <c r="G55" s="3"/>
      <c r="H55" s="3"/>
    </row>
    <row r="56" spans="2:8" ht="15.75" customHeight="1">
      <c r="B56" s="3"/>
      <c r="C56" s="3"/>
      <c r="D56" s="3"/>
      <c r="E56" s="3"/>
      <c r="F56" s="3"/>
      <c r="G56" s="3"/>
      <c r="H56" s="3"/>
    </row>
    <row r="57" spans="2:8" ht="15.75" customHeight="1">
      <c r="B57" s="3"/>
      <c r="C57" s="3"/>
      <c r="D57" s="3"/>
      <c r="E57" s="3"/>
      <c r="F57" s="3"/>
      <c r="G57" s="3"/>
      <c r="H57" s="3"/>
    </row>
    <row r="58" spans="2:8" ht="15.75" customHeight="1">
      <c r="B58" s="3"/>
      <c r="C58" s="3"/>
      <c r="D58" s="3"/>
      <c r="E58" s="3"/>
      <c r="F58" s="3"/>
      <c r="G58" s="3"/>
      <c r="H58" s="3"/>
    </row>
    <row r="59" spans="2:8" ht="15.75" customHeight="1">
      <c r="B59" s="3"/>
      <c r="C59" s="3"/>
      <c r="D59" s="3"/>
      <c r="E59" s="3"/>
      <c r="F59" s="3"/>
      <c r="G59" s="3"/>
      <c r="H59" s="3"/>
    </row>
    <row r="60" spans="2:8" ht="15.75" customHeight="1">
      <c r="B60" s="3"/>
      <c r="C60" s="3"/>
      <c r="D60" s="3"/>
      <c r="E60" s="3"/>
      <c r="F60" s="3"/>
      <c r="G60" s="3"/>
      <c r="H60" s="3"/>
    </row>
    <row r="61" spans="2:8" ht="15.75" customHeight="1">
      <c r="B61" s="3"/>
      <c r="C61" s="3"/>
      <c r="D61" s="3"/>
      <c r="E61" s="3"/>
      <c r="F61" s="3"/>
      <c r="G61" s="3"/>
      <c r="H61" s="3"/>
    </row>
    <row r="62" spans="2:8" ht="15.75" customHeight="1">
      <c r="B62" s="3"/>
      <c r="C62" s="3"/>
      <c r="D62" s="3"/>
      <c r="E62" s="3"/>
      <c r="F62" s="3"/>
      <c r="G62" s="3"/>
      <c r="H62" s="3"/>
    </row>
    <row r="63" spans="2:8" ht="15.75" customHeight="1">
      <c r="B63" s="3"/>
      <c r="C63" s="3"/>
      <c r="D63" s="3"/>
      <c r="E63" s="3"/>
      <c r="F63" s="3"/>
      <c r="G63" s="3"/>
      <c r="H63" s="3"/>
    </row>
    <row r="64" spans="2:8" ht="15.75" customHeight="1">
      <c r="B64" s="3"/>
      <c r="C64" s="3"/>
      <c r="D64" s="3"/>
      <c r="E64" s="3"/>
      <c r="F64" s="3"/>
      <c r="G64" s="3"/>
      <c r="H64" s="3"/>
    </row>
    <row r="65" spans="2:8" ht="15.75" customHeight="1">
      <c r="B65" s="3"/>
      <c r="C65" s="3"/>
      <c r="D65" s="3"/>
      <c r="E65" s="3"/>
      <c r="F65" s="3"/>
      <c r="G65" s="3"/>
      <c r="H65" s="3"/>
    </row>
    <row r="66" spans="2:8" ht="15.75" customHeight="1">
      <c r="B66" s="3"/>
      <c r="C66" s="3"/>
      <c r="D66" s="3"/>
      <c r="E66" s="3"/>
      <c r="F66" s="3"/>
      <c r="G66" s="3"/>
      <c r="H66" s="3"/>
    </row>
    <row r="67" spans="2:8" ht="15.75" customHeight="1"/>
    <row r="68" spans="2:8" ht="15.75" customHeight="1"/>
    <row r="69" spans="2:8" ht="15.75" customHeight="1"/>
    <row r="70" spans="2:8" ht="15.75" customHeight="1"/>
    <row r="71" spans="2:8" ht="15.75" customHeight="1"/>
    <row r="72" spans="2:8" ht="15.75" customHeight="1"/>
    <row r="73" spans="2:8" ht="15.75" customHeight="1"/>
    <row r="74" spans="2:8" ht="15.75" customHeight="1"/>
    <row r="75" spans="2:8" ht="15.75" customHeight="1"/>
    <row r="76" spans="2:8" ht="15.75" customHeight="1"/>
    <row r="77" spans="2:8" ht="15.75" customHeight="1"/>
    <row r="78" spans="2:8" ht="15.75" customHeight="1"/>
    <row r="79" spans="2:8" ht="15.75" customHeight="1"/>
    <row r="80" spans="2: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987"/>
  <sheetViews>
    <sheetView showGridLines="0" tabSelected="1" workbookViewId="0">
      <selection sqref="A1:K1"/>
    </sheetView>
  </sheetViews>
  <sheetFormatPr defaultColWidth="14.44140625" defaultRowHeight="15" customHeight="1"/>
  <cols>
    <col min="1" max="1" width="18.109375" customWidth="1"/>
    <col min="2" max="2" width="26.109375" customWidth="1"/>
    <col min="3" max="3" width="14.33203125" customWidth="1"/>
    <col min="4" max="4" width="24.109375" customWidth="1"/>
    <col min="5" max="5" width="20.5546875" customWidth="1"/>
    <col min="6" max="6" width="15.109375" customWidth="1"/>
    <col min="7" max="7" width="9.44140625" customWidth="1"/>
    <col min="8" max="8" width="10.44140625" customWidth="1"/>
    <col min="9" max="9" width="11.44140625" customWidth="1"/>
    <col min="10" max="10" width="8.6640625" customWidth="1"/>
    <col min="11" max="11" width="15.44140625" customWidth="1"/>
    <col min="12" max="12" width="11.33203125" customWidth="1"/>
    <col min="13" max="13" width="16.6640625" customWidth="1"/>
    <col min="14" max="14" width="8.6640625" customWidth="1"/>
    <col min="15" max="15" width="13.6640625" customWidth="1"/>
    <col min="16" max="16" width="12.6640625" customWidth="1"/>
    <col min="17" max="23" width="8.6640625" customWidth="1"/>
  </cols>
  <sheetData>
    <row r="1" spans="1:27" ht="51.75" customHeight="1">
      <c r="A1" s="301" t="s">
        <v>160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3" t="s">
        <v>161</v>
      </c>
      <c r="M1" s="302"/>
      <c r="N1" s="191"/>
      <c r="O1" s="3"/>
      <c r="P1" s="3"/>
      <c r="Q1" s="191"/>
      <c r="R1" s="191"/>
      <c r="S1" s="191"/>
      <c r="T1" s="191"/>
      <c r="U1" s="191"/>
      <c r="V1" s="191"/>
      <c r="W1" s="191"/>
      <c r="X1" s="3"/>
      <c r="Y1" s="3"/>
      <c r="Z1" s="3"/>
      <c r="AA1" s="3"/>
    </row>
    <row r="2" spans="1:27" ht="15.75" customHeight="1">
      <c r="A2" s="192" t="s">
        <v>162</v>
      </c>
      <c r="B2" s="192"/>
      <c r="C2" s="192" t="s">
        <v>163</v>
      </c>
      <c r="D2" s="192" t="s">
        <v>164</v>
      </c>
      <c r="E2" s="192" t="s">
        <v>165</v>
      </c>
      <c r="F2" s="192" t="s">
        <v>166</v>
      </c>
      <c r="G2" s="192" t="s">
        <v>167</v>
      </c>
      <c r="H2" s="192" t="s">
        <v>168</v>
      </c>
      <c r="I2" s="192" t="s">
        <v>169</v>
      </c>
      <c r="J2" s="192" t="s">
        <v>170</v>
      </c>
      <c r="K2" s="192" t="s">
        <v>171</v>
      </c>
      <c r="L2" s="193" t="s">
        <v>172</v>
      </c>
      <c r="M2" s="193" t="s">
        <v>173</v>
      </c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5.75" customHeight="1">
      <c r="A3" s="194" t="s">
        <v>174</v>
      </c>
      <c r="B3" s="194" t="s">
        <v>175</v>
      </c>
      <c r="C3" s="194" t="s">
        <v>176</v>
      </c>
      <c r="D3" s="194" t="s">
        <v>177</v>
      </c>
      <c r="E3" s="194" t="s">
        <v>178</v>
      </c>
      <c r="F3" s="259" t="s">
        <v>236</v>
      </c>
      <c r="G3" s="195">
        <v>4</v>
      </c>
      <c r="H3" s="196">
        <f>BASE_DADOS!H$234</f>
        <v>17772.7336</v>
      </c>
      <c r="I3" s="196">
        <f>H3*G3</f>
        <v>71090.934399999998</v>
      </c>
      <c r="J3" s="197">
        <v>0.75</v>
      </c>
      <c r="K3" s="196">
        <f>I3-(I3*J3)</f>
        <v>17772.7336</v>
      </c>
      <c r="L3" s="258">
        <v>418240</v>
      </c>
      <c r="M3" s="198">
        <f t="shared" ref="M3:M12" si="0">L3*G3</f>
        <v>1672960</v>
      </c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5.75" customHeight="1">
      <c r="A4" s="194" t="s">
        <v>174</v>
      </c>
      <c r="B4" s="194" t="s">
        <v>175</v>
      </c>
      <c r="C4" s="194" t="s">
        <v>176</v>
      </c>
      <c r="D4" s="194" t="s">
        <v>234</v>
      </c>
      <c r="E4" s="194" t="s">
        <v>235</v>
      </c>
      <c r="F4" s="259" t="s">
        <v>236</v>
      </c>
      <c r="G4" s="199">
        <v>12</v>
      </c>
      <c r="H4" s="196">
        <f>H3*0.375</f>
        <v>6664.7750999999998</v>
      </c>
      <c r="I4" s="196">
        <f>H4*G4</f>
        <v>79977.301200000002</v>
      </c>
      <c r="J4" s="200">
        <f>J3</f>
        <v>0.75</v>
      </c>
      <c r="K4" s="196">
        <f>I4-(I4*J4)</f>
        <v>19994.325299999997</v>
      </c>
      <c r="L4" s="258">
        <v>418240</v>
      </c>
      <c r="M4" s="198">
        <f t="shared" si="0"/>
        <v>5018880</v>
      </c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5.75" customHeight="1">
      <c r="A5" s="194" t="s">
        <v>174</v>
      </c>
      <c r="B5" s="194" t="s">
        <v>237</v>
      </c>
      <c r="C5" s="194" t="s">
        <v>176</v>
      </c>
      <c r="D5" s="194" t="s">
        <v>239</v>
      </c>
      <c r="E5" s="194" t="s">
        <v>238</v>
      </c>
      <c r="F5" s="194" t="s">
        <v>60</v>
      </c>
      <c r="G5" s="194">
        <v>3</v>
      </c>
      <c r="H5" s="196">
        <v>26604</v>
      </c>
      <c r="I5" s="196">
        <f t="shared" ref="I5:I12" si="1">H5*G5</f>
        <v>79812</v>
      </c>
      <c r="J5" s="200">
        <f>J4</f>
        <v>0.75</v>
      </c>
      <c r="K5" s="196">
        <f t="shared" ref="K5:K12" si="2">I5-(I5*J5)</f>
        <v>19953</v>
      </c>
      <c r="L5" s="258">
        <f>BASE_DADOS!L$234</f>
        <v>1156174.8662142851</v>
      </c>
      <c r="M5" s="198">
        <f t="shared" si="0"/>
        <v>3468524.5986428554</v>
      </c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5.75" customHeight="1">
      <c r="A6" s="194"/>
      <c r="B6" s="194"/>
      <c r="C6" s="194"/>
      <c r="D6" s="194"/>
      <c r="E6" s="194"/>
      <c r="F6" s="194"/>
      <c r="G6" s="194"/>
      <c r="H6" s="196"/>
      <c r="I6" s="196">
        <f t="shared" si="1"/>
        <v>0</v>
      </c>
      <c r="J6" s="200"/>
      <c r="K6" s="196">
        <f t="shared" si="2"/>
        <v>0</v>
      </c>
      <c r="L6" s="198"/>
      <c r="M6" s="198">
        <f t="shared" si="0"/>
        <v>0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5.75" customHeight="1">
      <c r="A7" s="194"/>
      <c r="B7" s="194"/>
      <c r="C7" s="194"/>
      <c r="D7" s="194"/>
      <c r="E7" s="194"/>
      <c r="F7" s="194"/>
      <c r="G7" s="194"/>
      <c r="H7" s="196"/>
      <c r="I7" s="196">
        <f t="shared" si="1"/>
        <v>0</v>
      </c>
      <c r="J7" s="200"/>
      <c r="K7" s="196">
        <f t="shared" si="2"/>
        <v>0</v>
      </c>
      <c r="L7" s="198"/>
      <c r="M7" s="198">
        <f t="shared" si="0"/>
        <v>0</v>
      </c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5.75" customHeight="1">
      <c r="A8" s="194"/>
      <c r="B8" s="194"/>
      <c r="C8" s="194"/>
      <c r="D8" s="194"/>
      <c r="E8" s="194"/>
      <c r="F8" s="194"/>
      <c r="G8" s="194"/>
      <c r="H8" s="196"/>
      <c r="I8" s="196">
        <f t="shared" si="1"/>
        <v>0</v>
      </c>
      <c r="J8" s="200"/>
      <c r="K8" s="196">
        <f t="shared" si="2"/>
        <v>0</v>
      </c>
      <c r="L8" s="198"/>
      <c r="M8" s="198">
        <f t="shared" si="0"/>
        <v>0</v>
      </c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5.75" customHeight="1">
      <c r="A9" s="194"/>
      <c r="B9" s="194"/>
      <c r="C9" s="194"/>
      <c r="D9" s="194"/>
      <c r="E9" s="194"/>
      <c r="F9" s="194"/>
      <c r="G9" s="194"/>
      <c r="H9" s="196"/>
      <c r="I9" s="196">
        <f t="shared" si="1"/>
        <v>0</v>
      </c>
      <c r="J9" s="200"/>
      <c r="K9" s="196">
        <f t="shared" si="2"/>
        <v>0</v>
      </c>
      <c r="L9" s="198"/>
      <c r="M9" s="198">
        <f t="shared" si="0"/>
        <v>0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>
      <c r="A10" s="194"/>
      <c r="B10" s="194"/>
      <c r="C10" s="194"/>
      <c r="D10" s="194"/>
      <c r="E10" s="194"/>
      <c r="F10" s="194"/>
      <c r="G10" s="194"/>
      <c r="H10" s="196"/>
      <c r="I10" s="196">
        <f t="shared" si="1"/>
        <v>0</v>
      </c>
      <c r="J10" s="200"/>
      <c r="K10" s="196">
        <f t="shared" si="2"/>
        <v>0</v>
      </c>
      <c r="L10" s="198"/>
      <c r="M10" s="198">
        <f t="shared" si="0"/>
        <v>0</v>
      </c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5.75" customHeight="1">
      <c r="A11" s="194"/>
      <c r="B11" s="194"/>
      <c r="C11" s="194"/>
      <c r="D11" s="194"/>
      <c r="E11" s="194"/>
      <c r="F11" s="194"/>
      <c r="G11" s="194"/>
      <c r="H11" s="196"/>
      <c r="I11" s="196">
        <f t="shared" si="1"/>
        <v>0</v>
      </c>
      <c r="J11" s="200"/>
      <c r="K11" s="196">
        <f t="shared" si="2"/>
        <v>0</v>
      </c>
      <c r="L11" s="198"/>
      <c r="M11" s="198">
        <f t="shared" si="0"/>
        <v>0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>
      <c r="A12" s="194"/>
      <c r="B12" s="194"/>
      <c r="C12" s="194"/>
      <c r="D12" s="194"/>
      <c r="E12" s="194"/>
      <c r="F12" s="194"/>
      <c r="G12" s="194"/>
      <c r="H12" s="196"/>
      <c r="I12" s="196">
        <f t="shared" si="1"/>
        <v>0</v>
      </c>
      <c r="J12" s="200"/>
      <c r="K12" s="196">
        <f t="shared" si="2"/>
        <v>0</v>
      </c>
      <c r="L12" s="198"/>
      <c r="M12" s="198">
        <f t="shared" si="0"/>
        <v>0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>
      <c r="A13" s="201" t="s">
        <v>179</v>
      </c>
      <c r="B13" s="201"/>
      <c r="C13" s="201"/>
      <c r="D13" s="201"/>
      <c r="E13" s="201"/>
      <c r="F13" s="201"/>
      <c r="G13" s="201"/>
      <c r="H13" s="201"/>
      <c r="I13" s="202">
        <f>SUM(I3:I12)</f>
        <v>230880.23560000001</v>
      </c>
      <c r="J13" s="203">
        <f>AVERAGE(J3:J12)</f>
        <v>0.75</v>
      </c>
      <c r="K13" s="202">
        <f>SUM(K3:K12)</f>
        <v>57720.058899999996</v>
      </c>
      <c r="L13" s="201"/>
      <c r="M13" s="204">
        <f>SUM(M3:M12)</f>
        <v>10160364.598642856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5.75" customHeight="1">
      <c r="A14" s="304" t="s">
        <v>180</v>
      </c>
      <c r="B14" s="302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205">
        <f>K13/M13</f>
        <v>5.6809042962601758E-3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>
      <c r="A15" s="3"/>
      <c r="B15" s="3"/>
      <c r="C15" s="206"/>
      <c r="D15" s="3"/>
      <c r="E15" s="206"/>
      <c r="F15" s="206"/>
      <c r="G15" s="206"/>
      <c r="H15" s="20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>
      <c r="A16" s="305" t="s">
        <v>181</v>
      </c>
      <c r="B16" s="306"/>
      <c r="C16" s="306"/>
      <c r="D16" s="3"/>
      <c r="E16" s="206"/>
      <c r="F16" s="206"/>
      <c r="G16" s="206"/>
      <c r="H16" s="20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5.75" customHeight="1">
      <c r="A17" s="207" t="s">
        <v>182</v>
      </c>
      <c r="B17" s="207"/>
      <c r="C17" s="208">
        <f>K13</f>
        <v>57720.058899999996</v>
      </c>
      <c r="D17" s="3"/>
      <c r="E17" s="209"/>
      <c r="F17" s="209"/>
      <c r="G17" s="206"/>
      <c r="H17" s="20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>
      <c r="A18" s="207" t="s">
        <v>183</v>
      </c>
      <c r="B18" s="207"/>
      <c r="C18" s="208">
        <v>0</v>
      </c>
      <c r="D18" s="3"/>
      <c r="E18" s="209"/>
      <c r="F18" s="209"/>
      <c r="G18" s="206"/>
      <c r="H18" s="206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>
      <c r="A19" s="207" t="s">
        <v>184</v>
      </c>
      <c r="B19" s="207"/>
      <c r="C19" s="208"/>
      <c r="D19" s="3"/>
      <c r="E19" s="209"/>
      <c r="F19" s="209"/>
      <c r="G19" s="206"/>
      <c r="H19" s="206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5.75" customHeight="1">
      <c r="A20" s="207" t="s">
        <v>185</v>
      </c>
      <c r="B20" s="207"/>
      <c r="C20" s="208"/>
      <c r="D20" s="3"/>
      <c r="E20" s="209"/>
      <c r="F20" s="209"/>
      <c r="G20" s="206"/>
      <c r="H20" s="20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>
      <c r="A21" s="210" t="s">
        <v>186</v>
      </c>
      <c r="B21" s="210"/>
      <c r="C21" s="211">
        <f>C17+C18+C20</f>
        <v>57720.058899999996</v>
      </c>
      <c r="D21" s="3"/>
      <c r="E21" s="209"/>
      <c r="F21" s="209"/>
      <c r="G21" s="206"/>
      <c r="H21" s="20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>
      <c r="A22" s="207" t="s">
        <v>187</v>
      </c>
      <c r="B22" s="207"/>
      <c r="C22" s="208"/>
      <c r="D22" s="3"/>
      <c r="E22" s="209"/>
      <c r="F22" s="209"/>
      <c r="G22" s="206"/>
      <c r="H22" s="20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>
      <c r="A23" s="212" t="s">
        <v>188</v>
      </c>
      <c r="B23" s="212"/>
      <c r="C23" s="213">
        <f>C19/C17</f>
        <v>0</v>
      </c>
      <c r="D23" s="3"/>
      <c r="E23" s="209"/>
      <c r="F23" s="209"/>
      <c r="G23" s="206"/>
      <c r="H23" s="20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>
      <c r="A24" s="3"/>
      <c r="B24" s="3"/>
      <c r="C24" s="206"/>
      <c r="D24" s="3"/>
      <c r="E24" s="209"/>
      <c r="F24" s="209"/>
      <c r="G24" s="206"/>
      <c r="H24" s="206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>
      <c r="A25" s="212" t="s">
        <v>189</v>
      </c>
      <c r="B25" s="212"/>
      <c r="C25" s="214">
        <v>4</v>
      </c>
      <c r="D25" s="3"/>
      <c r="E25" s="209"/>
      <c r="F25" s="209"/>
      <c r="G25" s="206"/>
      <c r="H25" s="206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.75" customHeight="1">
      <c r="A26" s="212" t="s">
        <v>190</v>
      </c>
      <c r="B26" s="212"/>
      <c r="C26" s="214">
        <v>1</v>
      </c>
      <c r="D26" s="3"/>
      <c r="E26" s="206"/>
      <c r="F26" s="206"/>
      <c r="G26" s="206"/>
      <c r="H26" s="206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>
      <c r="A27" s="3"/>
      <c r="B27" s="3"/>
      <c r="C27" s="206"/>
      <c r="D27" s="3"/>
      <c r="E27" s="206"/>
      <c r="F27" s="206"/>
      <c r="G27" s="206"/>
      <c r="H27" s="206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>
      <c r="A28" s="307" t="s">
        <v>191</v>
      </c>
      <c r="B28" s="308"/>
      <c r="C28" s="309"/>
      <c r="D28" s="3"/>
      <c r="E28" s="206"/>
      <c r="F28" s="206"/>
      <c r="G28" s="206"/>
      <c r="H28" s="206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.75" customHeight="1">
      <c r="A29" s="215" t="s">
        <v>192</v>
      </c>
      <c r="B29" s="216"/>
      <c r="C29" s="216">
        <v>0.375</v>
      </c>
      <c r="D29" s="3"/>
      <c r="E29" s="206"/>
      <c r="F29" s="206"/>
      <c r="G29" s="206"/>
      <c r="H29" s="206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>
      <c r="A30" s="217" t="s">
        <v>193</v>
      </c>
      <c r="B30" s="218"/>
      <c r="C30" s="219">
        <v>0.3</v>
      </c>
      <c r="D30" s="3"/>
      <c r="E30" s="206"/>
      <c r="F30" s="206"/>
      <c r="G30" s="206"/>
      <c r="H30" s="206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>
      <c r="A31" s="217" t="s">
        <v>194</v>
      </c>
      <c r="B31" s="218"/>
      <c r="C31" s="219">
        <v>0.3</v>
      </c>
      <c r="D31" s="3"/>
      <c r="E31" s="206"/>
      <c r="F31" s="206"/>
      <c r="G31" s="206"/>
      <c r="H31" s="206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.75" customHeight="1">
      <c r="A32" s="217" t="s">
        <v>195</v>
      </c>
      <c r="B32" s="218"/>
      <c r="C32" s="219">
        <v>0.65</v>
      </c>
      <c r="D32" s="3"/>
      <c r="E32" s="206"/>
      <c r="F32" s="206"/>
      <c r="G32" s="206"/>
      <c r="H32" s="206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>
      <c r="A33" s="217" t="s">
        <v>196</v>
      </c>
      <c r="B33" s="218"/>
      <c r="C33" s="218" t="s">
        <v>197</v>
      </c>
      <c r="D33" s="3"/>
      <c r="E33" s="206"/>
      <c r="F33" s="206"/>
      <c r="G33" s="206"/>
      <c r="H33" s="206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>
      <c r="A34" s="217" t="s">
        <v>198</v>
      </c>
      <c r="B34" s="218"/>
      <c r="C34" s="220" t="s">
        <v>199</v>
      </c>
      <c r="D34" s="3"/>
      <c r="E34" s="206"/>
      <c r="F34" s="206"/>
      <c r="G34" s="206"/>
      <c r="H34" s="206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5.75" customHeight="1">
      <c r="A35" s="217" t="s">
        <v>200</v>
      </c>
      <c r="B35" s="218"/>
      <c r="C35" s="221">
        <v>0.8</v>
      </c>
      <c r="D35" s="3"/>
      <c r="E35" s="206"/>
      <c r="F35" s="206"/>
      <c r="G35" s="206"/>
      <c r="H35" s="206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>
      <c r="A36" s="3"/>
      <c r="B36" s="3"/>
      <c r="C36" s="206"/>
      <c r="D36" s="3"/>
      <c r="E36" s="206"/>
      <c r="F36" s="206"/>
      <c r="G36" s="206"/>
      <c r="H36" s="206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>
      <c r="A37" s="345" t="s">
        <v>240</v>
      </c>
      <c r="B37" s="3"/>
      <c r="C37" s="206"/>
      <c r="D37" s="3"/>
      <c r="E37" s="206"/>
      <c r="F37" s="206"/>
      <c r="G37" s="206"/>
      <c r="H37" s="20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5.75" customHeight="1">
      <c r="A38" s="3"/>
      <c r="B38" s="3"/>
      <c r="C38" s="206"/>
      <c r="D38" s="3"/>
      <c r="E38" s="206"/>
      <c r="F38" s="206"/>
      <c r="G38" s="206"/>
      <c r="H38" s="206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206"/>
      <c r="D39" s="3"/>
      <c r="E39" s="206"/>
      <c r="F39" s="206"/>
      <c r="G39" s="206"/>
      <c r="H39" s="206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206"/>
      <c r="D40" s="3"/>
      <c r="E40" s="206"/>
      <c r="F40" s="206"/>
      <c r="G40" s="206"/>
      <c r="H40" s="2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206"/>
      <c r="D41" s="3"/>
      <c r="E41" s="206"/>
      <c r="F41" s="206"/>
      <c r="G41" s="206"/>
      <c r="H41" s="206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206"/>
      <c r="D42" s="3"/>
      <c r="E42" s="206"/>
      <c r="F42" s="206"/>
      <c r="G42" s="206"/>
      <c r="H42" s="20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206"/>
      <c r="D43" s="3"/>
      <c r="E43" s="206"/>
      <c r="F43" s="206"/>
      <c r="G43" s="206"/>
      <c r="H43" s="206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206"/>
      <c r="D44" s="3"/>
      <c r="E44" s="206"/>
      <c r="F44" s="206"/>
      <c r="G44" s="206"/>
      <c r="H44" s="206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206"/>
      <c r="D45" s="3"/>
      <c r="E45" s="206"/>
      <c r="F45" s="206"/>
      <c r="G45" s="206"/>
      <c r="H45" s="206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206"/>
      <c r="D46" s="3"/>
      <c r="E46" s="206"/>
      <c r="F46" s="206"/>
      <c r="G46" s="206"/>
      <c r="H46" s="206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206"/>
      <c r="D47" s="3"/>
      <c r="E47" s="206"/>
      <c r="F47" s="206"/>
      <c r="G47" s="206"/>
      <c r="H47" s="206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206"/>
      <c r="D48" s="3"/>
      <c r="E48" s="206"/>
      <c r="F48" s="206"/>
      <c r="G48" s="206"/>
      <c r="H48" s="206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206"/>
      <c r="D49" s="3"/>
      <c r="E49" s="206"/>
      <c r="F49" s="206"/>
      <c r="G49" s="206"/>
      <c r="H49" s="206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206"/>
      <c r="D50" s="3"/>
      <c r="E50" s="206"/>
      <c r="F50" s="206"/>
      <c r="G50" s="206"/>
      <c r="H50" s="206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206"/>
      <c r="D51" s="3"/>
      <c r="E51" s="206"/>
      <c r="F51" s="206"/>
      <c r="G51" s="206"/>
      <c r="H51" s="206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206"/>
      <c r="D52" s="3"/>
      <c r="E52" s="206"/>
      <c r="F52" s="206"/>
      <c r="G52" s="206"/>
      <c r="H52" s="206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206"/>
      <c r="D53" s="3"/>
      <c r="E53" s="206"/>
      <c r="F53" s="206"/>
      <c r="G53" s="206"/>
      <c r="H53" s="20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206"/>
      <c r="D54" s="3"/>
      <c r="E54" s="206"/>
      <c r="F54" s="206"/>
      <c r="G54" s="206"/>
      <c r="H54" s="20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206"/>
      <c r="D55" s="3"/>
      <c r="E55" s="206"/>
      <c r="F55" s="206"/>
      <c r="G55" s="206"/>
      <c r="H55" s="20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206"/>
      <c r="D56" s="3"/>
      <c r="E56" s="206"/>
      <c r="F56" s="206"/>
      <c r="G56" s="206"/>
      <c r="H56" s="206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206"/>
      <c r="D57" s="3"/>
      <c r="E57" s="206"/>
      <c r="F57" s="206"/>
      <c r="G57" s="206"/>
      <c r="H57" s="206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206"/>
      <c r="D58" s="3"/>
      <c r="E58" s="206"/>
      <c r="F58" s="206"/>
      <c r="G58" s="206"/>
      <c r="H58" s="206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206"/>
      <c r="D59" s="3"/>
      <c r="E59" s="206"/>
      <c r="F59" s="206"/>
      <c r="G59" s="206"/>
      <c r="H59" s="206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206"/>
      <c r="D60" s="3"/>
      <c r="E60" s="206"/>
      <c r="F60" s="206"/>
      <c r="G60" s="206"/>
      <c r="H60" s="206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206"/>
      <c r="D61" s="3"/>
      <c r="E61" s="206"/>
      <c r="F61" s="206"/>
      <c r="G61" s="206"/>
      <c r="H61" s="206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206"/>
      <c r="D62" s="3"/>
      <c r="E62" s="206"/>
      <c r="F62" s="206"/>
      <c r="G62" s="206"/>
      <c r="H62" s="206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206"/>
      <c r="D63" s="3"/>
      <c r="E63" s="206"/>
      <c r="F63" s="206"/>
      <c r="G63" s="206"/>
      <c r="H63" s="206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206"/>
      <c r="D64" s="3"/>
      <c r="E64" s="206"/>
      <c r="F64" s="206"/>
      <c r="G64" s="206"/>
      <c r="H64" s="206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206"/>
      <c r="D65" s="3"/>
      <c r="E65" s="206"/>
      <c r="F65" s="206"/>
      <c r="G65" s="206"/>
      <c r="H65" s="206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206"/>
      <c r="D66" s="3"/>
      <c r="E66" s="206"/>
      <c r="F66" s="206"/>
      <c r="G66" s="206"/>
      <c r="H66" s="206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206"/>
      <c r="D67" s="3"/>
      <c r="E67" s="206"/>
      <c r="F67" s="206"/>
      <c r="G67" s="206"/>
      <c r="H67" s="206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206"/>
      <c r="D68" s="3"/>
      <c r="E68" s="206"/>
      <c r="F68" s="206"/>
      <c r="G68" s="206"/>
      <c r="H68" s="206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206"/>
      <c r="D69" s="3"/>
      <c r="E69" s="206"/>
      <c r="F69" s="206"/>
      <c r="G69" s="206"/>
      <c r="H69" s="206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206"/>
      <c r="D70" s="3"/>
      <c r="E70" s="206"/>
      <c r="F70" s="206"/>
      <c r="G70" s="206"/>
      <c r="H70" s="206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206"/>
      <c r="D71" s="3"/>
      <c r="E71" s="206"/>
      <c r="F71" s="206"/>
      <c r="G71" s="206"/>
      <c r="H71" s="206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206"/>
      <c r="D72" s="3"/>
      <c r="E72" s="206"/>
      <c r="F72" s="206"/>
      <c r="G72" s="206"/>
      <c r="H72" s="20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206"/>
      <c r="D73" s="3"/>
      <c r="E73" s="206"/>
      <c r="F73" s="206"/>
      <c r="G73" s="206"/>
      <c r="H73" s="206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206"/>
      <c r="D74" s="3"/>
      <c r="E74" s="206"/>
      <c r="F74" s="206"/>
      <c r="G74" s="206"/>
      <c r="H74" s="206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206"/>
      <c r="D75" s="3"/>
      <c r="E75" s="206"/>
      <c r="F75" s="206"/>
      <c r="G75" s="206"/>
      <c r="H75" s="206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206"/>
      <c r="D76" s="3"/>
      <c r="E76" s="206"/>
      <c r="F76" s="206"/>
      <c r="G76" s="206"/>
      <c r="H76" s="206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206"/>
      <c r="D77" s="3"/>
      <c r="E77" s="206"/>
      <c r="F77" s="206"/>
      <c r="G77" s="206"/>
      <c r="H77" s="206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206"/>
      <c r="D78" s="3"/>
      <c r="E78" s="206"/>
      <c r="F78" s="206"/>
      <c r="G78" s="206"/>
      <c r="H78" s="206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206"/>
      <c r="D79" s="3"/>
      <c r="E79" s="206"/>
      <c r="F79" s="206"/>
      <c r="G79" s="206"/>
      <c r="H79" s="206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206"/>
      <c r="D80" s="3"/>
      <c r="E80" s="206"/>
      <c r="F80" s="206"/>
      <c r="G80" s="206"/>
      <c r="H80" s="206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206"/>
      <c r="D81" s="3"/>
      <c r="E81" s="206"/>
      <c r="F81" s="206"/>
      <c r="G81" s="206"/>
      <c r="H81" s="206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206"/>
      <c r="D82" s="3"/>
      <c r="E82" s="206"/>
      <c r="F82" s="206"/>
      <c r="G82" s="206"/>
      <c r="H82" s="206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206"/>
      <c r="D83" s="3"/>
      <c r="E83" s="206"/>
      <c r="F83" s="206"/>
      <c r="G83" s="206"/>
      <c r="H83" s="206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206"/>
      <c r="D84" s="3"/>
      <c r="E84" s="206"/>
      <c r="F84" s="206"/>
      <c r="G84" s="206"/>
      <c r="H84" s="206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206"/>
      <c r="D85" s="3"/>
      <c r="E85" s="206"/>
      <c r="F85" s="206"/>
      <c r="G85" s="206"/>
      <c r="H85" s="206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206"/>
      <c r="D86" s="3"/>
      <c r="E86" s="206"/>
      <c r="F86" s="206"/>
      <c r="G86" s="206"/>
      <c r="H86" s="206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206"/>
      <c r="D87" s="3"/>
      <c r="E87" s="206"/>
      <c r="F87" s="206"/>
      <c r="G87" s="206"/>
      <c r="H87" s="206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206"/>
      <c r="D88" s="3"/>
      <c r="E88" s="206"/>
      <c r="F88" s="206"/>
      <c r="G88" s="206"/>
      <c r="H88" s="206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206"/>
      <c r="D89" s="3"/>
      <c r="E89" s="206"/>
      <c r="F89" s="206"/>
      <c r="G89" s="206"/>
      <c r="H89" s="206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206"/>
      <c r="D90" s="3"/>
      <c r="E90" s="206"/>
      <c r="F90" s="206"/>
      <c r="G90" s="206"/>
      <c r="H90" s="206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206"/>
      <c r="D91" s="3"/>
      <c r="E91" s="206"/>
      <c r="F91" s="206"/>
      <c r="G91" s="206"/>
      <c r="H91" s="206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206"/>
      <c r="D92" s="3"/>
      <c r="E92" s="206"/>
      <c r="F92" s="206"/>
      <c r="G92" s="206"/>
      <c r="H92" s="206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206"/>
      <c r="D93" s="3"/>
      <c r="E93" s="206"/>
      <c r="F93" s="206"/>
      <c r="G93" s="206"/>
      <c r="H93" s="206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206"/>
      <c r="D94" s="3"/>
      <c r="E94" s="206"/>
      <c r="F94" s="206"/>
      <c r="G94" s="206"/>
      <c r="H94" s="206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206"/>
      <c r="D95" s="3"/>
      <c r="E95" s="206"/>
      <c r="F95" s="206"/>
      <c r="G95" s="206"/>
      <c r="H95" s="206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206"/>
      <c r="D96" s="3"/>
      <c r="E96" s="206"/>
      <c r="F96" s="206"/>
      <c r="G96" s="206"/>
      <c r="H96" s="206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206"/>
      <c r="D97" s="3"/>
      <c r="E97" s="206"/>
      <c r="F97" s="206"/>
      <c r="G97" s="206"/>
      <c r="H97" s="206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206"/>
      <c r="D98" s="3"/>
      <c r="E98" s="206"/>
      <c r="F98" s="206"/>
      <c r="G98" s="206"/>
      <c r="H98" s="206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206"/>
      <c r="D99" s="3"/>
      <c r="E99" s="206"/>
      <c r="F99" s="206"/>
      <c r="G99" s="206"/>
      <c r="H99" s="206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206"/>
      <c r="D100" s="3"/>
      <c r="E100" s="206"/>
      <c r="F100" s="206"/>
      <c r="G100" s="206"/>
      <c r="H100" s="206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206"/>
      <c r="D101" s="3"/>
      <c r="E101" s="206"/>
      <c r="F101" s="206"/>
      <c r="G101" s="206"/>
      <c r="H101" s="206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206"/>
      <c r="D102" s="3"/>
      <c r="E102" s="206"/>
      <c r="F102" s="206"/>
      <c r="G102" s="206"/>
      <c r="H102" s="206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206"/>
      <c r="D103" s="3"/>
      <c r="E103" s="206"/>
      <c r="F103" s="206"/>
      <c r="G103" s="206"/>
      <c r="H103" s="206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206"/>
      <c r="D104" s="3"/>
      <c r="E104" s="206"/>
      <c r="F104" s="206"/>
      <c r="G104" s="206"/>
      <c r="H104" s="206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206"/>
      <c r="D105" s="3"/>
      <c r="E105" s="206"/>
      <c r="F105" s="206"/>
      <c r="G105" s="206"/>
      <c r="H105" s="206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206"/>
      <c r="D106" s="3"/>
      <c r="E106" s="206"/>
      <c r="F106" s="206"/>
      <c r="G106" s="206"/>
      <c r="H106" s="206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206"/>
      <c r="D107" s="3"/>
      <c r="E107" s="206"/>
      <c r="F107" s="206"/>
      <c r="G107" s="206"/>
      <c r="H107" s="206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206"/>
      <c r="D108" s="3"/>
      <c r="E108" s="206"/>
      <c r="F108" s="206"/>
      <c r="G108" s="206"/>
      <c r="H108" s="206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206"/>
      <c r="D109" s="3"/>
      <c r="E109" s="206"/>
      <c r="F109" s="206"/>
      <c r="G109" s="206"/>
      <c r="H109" s="206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206"/>
      <c r="D110" s="3"/>
      <c r="E110" s="206"/>
      <c r="F110" s="206"/>
      <c r="G110" s="206"/>
      <c r="H110" s="206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206"/>
      <c r="D111" s="3"/>
      <c r="E111" s="206"/>
      <c r="F111" s="206"/>
      <c r="G111" s="206"/>
      <c r="H111" s="206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206"/>
      <c r="D112" s="3"/>
      <c r="E112" s="206"/>
      <c r="F112" s="206"/>
      <c r="G112" s="206"/>
      <c r="H112" s="206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206"/>
      <c r="D113" s="3"/>
      <c r="E113" s="206"/>
      <c r="F113" s="206"/>
      <c r="G113" s="206"/>
      <c r="H113" s="206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206"/>
      <c r="D114" s="3"/>
      <c r="E114" s="206"/>
      <c r="F114" s="206"/>
      <c r="G114" s="206"/>
      <c r="H114" s="206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206"/>
      <c r="D115" s="3"/>
      <c r="E115" s="206"/>
      <c r="F115" s="206"/>
      <c r="G115" s="206"/>
      <c r="H115" s="206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206"/>
      <c r="D116" s="3"/>
      <c r="E116" s="206"/>
      <c r="F116" s="206"/>
      <c r="G116" s="206"/>
      <c r="H116" s="206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206"/>
      <c r="D117" s="3"/>
      <c r="E117" s="206"/>
      <c r="F117" s="206"/>
      <c r="G117" s="206"/>
      <c r="H117" s="206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206"/>
      <c r="D118" s="3"/>
      <c r="E118" s="206"/>
      <c r="F118" s="206"/>
      <c r="G118" s="206"/>
      <c r="H118" s="206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206"/>
      <c r="D119" s="3"/>
      <c r="E119" s="206"/>
      <c r="F119" s="206"/>
      <c r="G119" s="206"/>
      <c r="H119" s="206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206"/>
      <c r="D120" s="3"/>
      <c r="E120" s="206"/>
      <c r="F120" s="206"/>
      <c r="G120" s="206"/>
      <c r="H120" s="206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206"/>
      <c r="D121" s="3"/>
      <c r="E121" s="206"/>
      <c r="F121" s="206"/>
      <c r="G121" s="206"/>
      <c r="H121" s="206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206"/>
      <c r="D122" s="3"/>
      <c r="E122" s="206"/>
      <c r="F122" s="206"/>
      <c r="G122" s="206"/>
      <c r="H122" s="206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206"/>
      <c r="D123" s="3"/>
      <c r="E123" s="206"/>
      <c r="F123" s="206"/>
      <c r="G123" s="206"/>
      <c r="H123" s="206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206"/>
      <c r="D124" s="3"/>
      <c r="E124" s="206"/>
      <c r="F124" s="206"/>
      <c r="G124" s="206"/>
      <c r="H124" s="206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206"/>
      <c r="D125" s="3"/>
      <c r="E125" s="206"/>
      <c r="F125" s="206"/>
      <c r="G125" s="206"/>
      <c r="H125" s="206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206"/>
      <c r="D126" s="3"/>
      <c r="E126" s="206"/>
      <c r="F126" s="206"/>
      <c r="G126" s="206"/>
      <c r="H126" s="206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206"/>
      <c r="D127" s="3"/>
      <c r="E127" s="206"/>
      <c r="F127" s="206"/>
      <c r="G127" s="206"/>
      <c r="H127" s="206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206"/>
      <c r="D128" s="3"/>
      <c r="E128" s="206"/>
      <c r="F128" s="206"/>
      <c r="G128" s="206"/>
      <c r="H128" s="206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206"/>
      <c r="D129" s="3"/>
      <c r="E129" s="206"/>
      <c r="F129" s="206"/>
      <c r="G129" s="206"/>
      <c r="H129" s="206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206"/>
      <c r="D130" s="3"/>
      <c r="E130" s="206"/>
      <c r="F130" s="206"/>
      <c r="G130" s="206"/>
      <c r="H130" s="206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206"/>
      <c r="D131" s="3"/>
      <c r="E131" s="206"/>
      <c r="F131" s="206"/>
      <c r="G131" s="206"/>
      <c r="H131" s="206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206"/>
      <c r="D132" s="3"/>
      <c r="E132" s="206"/>
      <c r="F132" s="206"/>
      <c r="G132" s="206"/>
      <c r="H132" s="206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206"/>
      <c r="D133" s="3"/>
      <c r="E133" s="206"/>
      <c r="F133" s="206"/>
      <c r="G133" s="206"/>
      <c r="H133" s="206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206"/>
      <c r="D134" s="3"/>
      <c r="E134" s="206"/>
      <c r="F134" s="206"/>
      <c r="G134" s="206"/>
      <c r="H134" s="206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206"/>
      <c r="D135" s="3"/>
      <c r="E135" s="206"/>
      <c r="F135" s="206"/>
      <c r="G135" s="206"/>
      <c r="H135" s="206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206"/>
      <c r="D136" s="3"/>
      <c r="E136" s="206"/>
      <c r="F136" s="206"/>
      <c r="G136" s="206"/>
      <c r="H136" s="206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206"/>
      <c r="D137" s="3"/>
      <c r="E137" s="206"/>
      <c r="F137" s="206"/>
      <c r="G137" s="206"/>
      <c r="H137" s="206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206"/>
      <c r="D138" s="3"/>
      <c r="E138" s="206"/>
      <c r="F138" s="206"/>
      <c r="G138" s="206"/>
      <c r="H138" s="206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206"/>
      <c r="D139" s="3"/>
      <c r="E139" s="206"/>
      <c r="F139" s="206"/>
      <c r="G139" s="206"/>
      <c r="H139" s="206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206"/>
      <c r="D140" s="3"/>
      <c r="E140" s="206"/>
      <c r="F140" s="206"/>
      <c r="G140" s="206"/>
      <c r="H140" s="206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206"/>
      <c r="D141" s="3"/>
      <c r="E141" s="206"/>
      <c r="F141" s="206"/>
      <c r="G141" s="206"/>
      <c r="H141" s="206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206"/>
      <c r="D142" s="3"/>
      <c r="E142" s="206"/>
      <c r="F142" s="206"/>
      <c r="G142" s="206"/>
      <c r="H142" s="206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206"/>
      <c r="D143" s="3"/>
      <c r="E143" s="206"/>
      <c r="F143" s="206"/>
      <c r="G143" s="206"/>
      <c r="H143" s="206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206"/>
      <c r="D144" s="3"/>
      <c r="E144" s="206"/>
      <c r="F144" s="206"/>
      <c r="G144" s="206"/>
      <c r="H144" s="206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206"/>
      <c r="D145" s="3"/>
      <c r="E145" s="206"/>
      <c r="F145" s="206"/>
      <c r="G145" s="206"/>
      <c r="H145" s="206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206"/>
      <c r="D146" s="3"/>
      <c r="E146" s="206"/>
      <c r="F146" s="206"/>
      <c r="G146" s="206"/>
      <c r="H146" s="206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206"/>
      <c r="D147" s="3"/>
      <c r="E147" s="206"/>
      <c r="F147" s="206"/>
      <c r="G147" s="206"/>
      <c r="H147" s="206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206"/>
      <c r="D148" s="3"/>
      <c r="E148" s="206"/>
      <c r="F148" s="206"/>
      <c r="G148" s="206"/>
      <c r="H148" s="206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206"/>
      <c r="D149" s="3"/>
      <c r="E149" s="206"/>
      <c r="F149" s="206"/>
      <c r="G149" s="206"/>
      <c r="H149" s="206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206"/>
      <c r="D150" s="3"/>
      <c r="E150" s="206"/>
      <c r="F150" s="206"/>
      <c r="G150" s="206"/>
      <c r="H150" s="206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206"/>
      <c r="D151" s="3"/>
      <c r="E151" s="206"/>
      <c r="F151" s="206"/>
      <c r="G151" s="206"/>
      <c r="H151" s="206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206"/>
      <c r="D152" s="3"/>
      <c r="E152" s="206"/>
      <c r="F152" s="206"/>
      <c r="G152" s="206"/>
      <c r="H152" s="206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206"/>
      <c r="D153" s="3"/>
      <c r="E153" s="206"/>
      <c r="F153" s="206"/>
      <c r="G153" s="206"/>
      <c r="H153" s="206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206"/>
      <c r="D154" s="3"/>
      <c r="E154" s="206"/>
      <c r="F154" s="206"/>
      <c r="G154" s="206"/>
      <c r="H154" s="206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206"/>
      <c r="D155" s="3"/>
      <c r="E155" s="206"/>
      <c r="F155" s="206"/>
      <c r="G155" s="206"/>
      <c r="H155" s="206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206"/>
      <c r="D156" s="3"/>
      <c r="E156" s="206"/>
      <c r="F156" s="206"/>
      <c r="G156" s="206"/>
      <c r="H156" s="206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206"/>
      <c r="D157" s="3"/>
      <c r="E157" s="206"/>
      <c r="F157" s="206"/>
      <c r="G157" s="206"/>
      <c r="H157" s="206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206"/>
      <c r="D158" s="3"/>
      <c r="E158" s="206"/>
      <c r="F158" s="206"/>
      <c r="G158" s="206"/>
      <c r="H158" s="206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206"/>
      <c r="D159" s="3"/>
      <c r="E159" s="206"/>
      <c r="F159" s="206"/>
      <c r="G159" s="206"/>
      <c r="H159" s="206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B236" s="3"/>
    </row>
    <row r="237" spans="1:27" ht="15.75" customHeight="1">
      <c r="B237" s="3"/>
    </row>
    <row r="238" spans="1:27" ht="15.75" customHeight="1">
      <c r="B238" s="3"/>
    </row>
    <row r="239" spans="1:27" ht="15.75" customHeight="1">
      <c r="B239" s="3"/>
    </row>
    <row r="240" spans="1:27" ht="15.75" customHeight="1">
      <c r="B240" s="3"/>
    </row>
    <row r="241" spans="2:2" ht="15.75" customHeight="1">
      <c r="B241" s="3"/>
    </row>
    <row r="242" spans="2:2" ht="15.75" customHeight="1">
      <c r="B242" s="3"/>
    </row>
    <row r="243" spans="2:2" ht="15.75" customHeight="1">
      <c r="B243" s="3"/>
    </row>
    <row r="244" spans="2:2" ht="15.75" customHeight="1">
      <c r="B244" s="3"/>
    </row>
    <row r="245" spans="2:2" ht="15.75" customHeight="1">
      <c r="B245" s="3"/>
    </row>
    <row r="246" spans="2:2" ht="15.75" customHeight="1">
      <c r="B246" s="3"/>
    </row>
    <row r="247" spans="2:2" ht="15.75" customHeight="1">
      <c r="B247" s="3"/>
    </row>
    <row r="248" spans="2:2" ht="15.75" customHeight="1">
      <c r="B248" s="3"/>
    </row>
    <row r="249" spans="2:2" ht="15.75" customHeight="1">
      <c r="B249" s="3"/>
    </row>
    <row r="250" spans="2:2" ht="15.75" customHeight="1">
      <c r="B250" s="3"/>
    </row>
    <row r="251" spans="2:2" ht="15.75" customHeight="1">
      <c r="B251" s="3"/>
    </row>
    <row r="252" spans="2:2" ht="15.75" customHeight="1">
      <c r="B252" s="3"/>
    </row>
    <row r="253" spans="2:2" ht="15.75" customHeight="1">
      <c r="B253" s="3"/>
    </row>
    <row r="254" spans="2:2" ht="15.75" customHeight="1">
      <c r="B254" s="3"/>
    </row>
    <row r="255" spans="2:2" ht="15.75" customHeight="1">
      <c r="B255" s="3"/>
    </row>
    <row r="256" spans="2:2" ht="15.75" customHeight="1">
      <c r="B256" s="3"/>
    </row>
    <row r="257" spans="2:2" ht="15.75" customHeight="1">
      <c r="B257" s="3"/>
    </row>
    <row r="258" spans="2:2" ht="15.75" customHeight="1">
      <c r="B258" s="3"/>
    </row>
    <row r="259" spans="2:2" ht="15.75" customHeight="1">
      <c r="B259" s="3"/>
    </row>
    <row r="260" spans="2:2" ht="15.75" customHeight="1">
      <c r="B260" s="3"/>
    </row>
    <row r="261" spans="2:2" ht="15.75" customHeight="1">
      <c r="B261" s="3"/>
    </row>
    <row r="262" spans="2:2" ht="15.75" customHeight="1">
      <c r="B262" s="3"/>
    </row>
    <row r="263" spans="2:2" ht="15.75" customHeight="1">
      <c r="B263" s="3"/>
    </row>
    <row r="264" spans="2:2" ht="15.75" customHeight="1">
      <c r="B264" s="3"/>
    </row>
    <row r="265" spans="2:2" ht="15.75" customHeight="1">
      <c r="B265" s="3"/>
    </row>
    <row r="266" spans="2:2" ht="15.75" customHeight="1">
      <c r="B266" s="3"/>
    </row>
    <row r="267" spans="2:2" ht="15.75" customHeight="1">
      <c r="B267" s="3"/>
    </row>
    <row r="268" spans="2:2" ht="15.75" customHeight="1">
      <c r="B268" s="3"/>
    </row>
    <row r="269" spans="2:2" ht="15.75" customHeight="1">
      <c r="B269" s="3"/>
    </row>
    <row r="270" spans="2:2" ht="15.75" customHeight="1">
      <c r="B270" s="3"/>
    </row>
    <row r="271" spans="2:2" ht="15.75" customHeight="1">
      <c r="B271" s="3"/>
    </row>
    <row r="272" spans="2:2" ht="15.75" customHeight="1">
      <c r="B272" s="3"/>
    </row>
    <row r="273" spans="2:2" ht="15.75" customHeight="1">
      <c r="B273" s="3"/>
    </row>
    <row r="274" spans="2:2" ht="15.75" customHeight="1">
      <c r="B274" s="3"/>
    </row>
    <row r="275" spans="2:2" ht="15.75" customHeight="1">
      <c r="B275" s="3"/>
    </row>
    <row r="276" spans="2:2" ht="15.75" customHeight="1">
      <c r="B276" s="3"/>
    </row>
    <row r="277" spans="2:2" ht="15.75" customHeight="1">
      <c r="B277" s="3"/>
    </row>
    <row r="278" spans="2:2" ht="15.75" customHeight="1">
      <c r="B278" s="3"/>
    </row>
    <row r="279" spans="2:2" ht="15.75" customHeight="1">
      <c r="B279" s="3"/>
    </row>
    <row r="280" spans="2:2" ht="15.75" customHeight="1">
      <c r="B280" s="3"/>
    </row>
    <row r="281" spans="2:2" ht="15.75" customHeight="1">
      <c r="B281" s="3"/>
    </row>
    <row r="282" spans="2:2" ht="15.75" customHeight="1">
      <c r="B282" s="3"/>
    </row>
    <row r="283" spans="2:2" ht="15.75" customHeight="1">
      <c r="B283" s="3"/>
    </row>
    <row r="284" spans="2:2" ht="15.75" customHeight="1">
      <c r="B284" s="3"/>
    </row>
    <row r="285" spans="2:2" ht="15.75" customHeight="1">
      <c r="B285" s="3"/>
    </row>
    <row r="286" spans="2:2" ht="15.75" customHeight="1">
      <c r="B286" s="3"/>
    </row>
    <row r="287" spans="2:2" ht="15.75" customHeight="1">
      <c r="B287" s="3"/>
    </row>
    <row r="288" spans="2:2" ht="15.75" customHeight="1">
      <c r="B288" s="3"/>
    </row>
    <row r="289" spans="2:2" ht="15.75" customHeight="1">
      <c r="B289" s="3"/>
    </row>
    <row r="290" spans="2:2" ht="15.75" customHeight="1">
      <c r="B290" s="3"/>
    </row>
    <row r="291" spans="2:2" ht="15.75" customHeight="1">
      <c r="B291" s="3"/>
    </row>
    <row r="292" spans="2:2" ht="15.75" customHeight="1">
      <c r="B292" s="3"/>
    </row>
    <row r="293" spans="2:2" ht="15.75" customHeight="1">
      <c r="B293" s="3"/>
    </row>
    <row r="294" spans="2:2" ht="15.75" customHeight="1">
      <c r="B294" s="3"/>
    </row>
    <row r="295" spans="2:2" ht="15.75" customHeight="1">
      <c r="B295" s="3"/>
    </row>
    <row r="296" spans="2:2" ht="15.75" customHeight="1">
      <c r="B296" s="3"/>
    </row>
    <row r="297" spans="2:2" ht="15.75" customHeight="1">
      <c r="B297" s="3"/>
    </row>
    <row r="298" spans="2:2" ht="15.75" customHeight="1">
      <c r="B298" s="3"/>
    </row>
    <row r="299" spans="2:2" ht="15.75" customHeight="1">
      <c r="B299" s="3"/>
    </row>
    <row r="300" spans="2:2" ht="15.75" customHeight="1">
      <c r="B300" s="3"/>
    </row>
    <row r="301" spans="2:2" ht="15.75" customHeight="1">
      <c r="B301" s="3"/>
    </row>
    <row r="302" spans="2:2" ht="15.75" customHeight="1">
      <c r="B302" s="3"/>
    </row>
    <row r="303" spans="2:2" ht="15.75" customHeight="1">
      <c r="B303" s="3"/>
    </row>
    <row r="304" spans="2:2" ht="15.75" customHeight="1">
      <c r="B304" s="3"/>
    </row>
    <row r="305" spans="2:2" ht="15.75" customHeight="1">
      <c r="B305" s="3"/>
    </row>
    <row r="306" spans="2:2" ht="15.75" customHeight="1">
      <c r="B306" s="3"/>
    </row>
    <row r="307" spans="2:2" ht="15.75" customHeight="1">
      <c r="B307" s="3"/>
    </row>
    <row r="308" spans="2:2" ht="15.75" customHeight="1">
      <c r="B308" s="3"/>
    </row>
    <row r="309" spans="2:2" ht="15.75" customHeight="1">
      <c r="B309" s="3"/>
    </row>
    <row r="310" spans="2:2" ht="15.75" customHeight="1">
      <c r="B310" s="3"/>
    </row>
    <row r="311" spans="2:2" ht="15.75" customHeight="1">
      <c r="B311" s="3"/>
    </row>
    <row r="312" spans="2:2" ht="15.75" customHeight="1">
      <c r="B312" s="3"/>
    </row>
    <row r="313" spans="2:2" ht="15.75" customHeight="1">
      <c r="B313" s="3"/>
    </row>
    <row r="314" spans="2:2" ht="15.75" customHeight="1">
      <c r="B314" s="3"/>
    </row>
    <row r="315" spans="2:2" ht="15.75" customHeight="1">
      <c r="B315" s="3"/>
    </row>
    <row r="316" spans="2:2" ht="15.75" customHeight="1">
      <c r="B316" s="3"/>
    </row>
    <row r="317" spans="2:2" ht="15.75" customHeight="1">
      <c r="B317" s="3"/>
    </row>
    <row r="318" spans="2:2" ht="15.75" customHeight="1">
      <c r="B318" s="3"/>
    </row>
    <row r="319" spans="2:2" ht="15.75" customHeight="1">
      <c r="B319" s="3"/>
    </row>
    <row r="320" spans="2:2" ht="15.75" customHeight="1">
      <c r="B320" s="3"/>
    </row>
    <row r="321" spans="2:2" ht="15.75" customHeight="1">
      <c r="B321" s="3"/>
    </row>
    <row r="322" spans="2:2" ht="15.75" customHeight="1">
      <c r="B322" s="3"/>
    </row>
    <row r="323" spans="2:2" ht="15.75" customHeight="1">
      <c r="B323" s="3"/>
    </row>
    <row r="324" spans="2:2" ht="15.75" customHeight="1">
      <c r="B324" s="3"/>
    </row>
    <row r="325" spans="2:2" ht="15.75" customHeight="1">
      <c r="B325" s="3"/>
    </row>
    <row r="326" spans="2:2" ht="15.75" customHeight="1">
      <c r="B326" s="3"/>
    </row>
    <row r="327" spans="2:2" ht="15.75" customHeight="1">
      <c r="B327" s="3"/>
    </row>
    <row r="328" spans="2:2" ht="15.75" customHeight="1">
      <c r="B328" s="3"/>
    </row>
    <row r="329" spans="2:2" ht="15.75" customHeight="1">
      <c r="B329" s="3"/>
    </row>
    <row r="330" spans="2:2" ht="15.75" customHeight="1">
      <c r="B330" s="3"/>
    </row>
    <row r="331" spans="2:2" ht="15.75" customHeight="1">
      <c r="B331" s="3"/>
    </row>
    <row r="332" spans="2:2" ht="15.75" customHeight="1">
      <c r="B332" s="3"/>
    </row>
    <row r="333" spans="2:2" ht="15.75" customHeight="1">
      <c r="B333" s="3"/>
    </row>
    <row r="334" spans="2:2" ht="15.75" customHeight="1">
      <c r="B334" s="3"/>
    </row>
    <row r="335" spans="2:2" ht="15.75" customHeight="1">
      <c r="B335" s="3"/>
    </row>
    <row r="336" spans="2:2" ht="15.75" customHeight="1">
      <c r="B336" s="3"/>
    </row>
    <row r="337" spans="2:2" ht="15.75" customHeight="1">
      <c r="B337" s="3"/>
    </row>
    <row r="338" spans="2:2" ht="15.75" customHeight="1">
      <c r="B338" s="3"/>
    </row>
    <row r="339" spans="2:2" ht="15.75" customHeight="1">
      <c r="B339" s="3"/>
    </row>
    <row r="340" spans="2:2" ht="15.75" customHeight="1">
      <c r="B340" s="3"/>
    </row>
    <row r="341" spans="2:2" ht="15.75" customHeight="1">
      <c r="B341" s="3"/>
    </row>
    <row r="342" spans="2:2" ht="15.75" customHeight="1">
      <c r="B342" s="3"/>
    </row>
    <row r="343" spans="2:2" ht="15.75" customHeight="1">
      <c r="B343" s="3"/>
    </row>
    <row r="344" spans="2:2" ht="15.75" customHeight="1">
      <c r="B344" s="3"/>
    </row>
    <row r="345" spans="2:2" ht="15.75" customHeight="1">
      <c r="B345" s="3"/>
    </row>
    <row r="346" spans="2:2" ht="15.75" customHeight="1">
      <c r="B346" s="3"/>
    </row>
    <row r="347" spans="2:2" ht="15.75" customHeight="1">
      <c r="B347" s="3"/>
    </row>
    <row r="348" spans="2:2" ht="15.75" customHeight="1">
      <c r="B348" s="3"/>
    </row>
    <row r="349" spans="2:2" ht="15.75" customHeight="1">
      <c r="B349" s="3"/>
    </row>
    <row r="350" spans="2:2" ht="15.75" customHeight="1">
      <c r="B350" s="3"/>
    </row>
    <row r="351" spans="2:2" ht="15.75" customHeight="1">
      <c r="B351" s="3"/>
    </row>
    <row r="352" spans="2:2" ht="15.75" customHeight="1">
      <c r="B352" s="3"/>
    </row>
    <row r="353" spans="2:2" ht="15.75" customHeight="1">
      <c r="B353" s="3"/>
    </row>
    <row r="354" spans="2:2" ht="15.75" customHeight="1">
      <c r="B354" s="3"/>
    </row>
    <row r="355" spans="2:2" ht="15.75" customHeight="1">
      <c r="B355" s="3"/>
    </row>
    <row r="356" spans="2:2" ht="15.75" customHeight="1">
      <c r="B356" s="3"/>
    </row>
    <row r="357" spans="2:2" ht="15.75" customHeight="1">
      <c r="B357" s="3"/>
    </row>
    <row r="358" spans="2:2" ht="15.75" customHeight="1">
      <c r="B358" s="3"/>
    </row>
    <row r="359" spans="2:2" ht="15.75" customHeight="1">
      <c r="B359" s="3"/>
    </row>
    <row r="360" spans="2:2" ht="15.75" customHeight="1">
      <c r="B360" s="3"/>
    </row>
    <row r="361" spans="2:2" ht="15.75" customHeight="1">
      <c r="B361" s="3"/>
    </row>
    <row r="362" spans="2:2" ht="15.75" customHeight="1">
      <c r="B362" s="3"/>
    </row>
    <row r="363" spans="2:2" ht="15.75" customHeight="1">
      <c r="B363" s="3"/>
    </row>
    <row r="364" spans="2:2" ht="15.75" customHeight="1">
      <c r="B364" s="3"/>
    </row>
    <row r="365" spans="2:2" ht="15.75" customHeight="1">
      <c r="B365" s="3"/>
    </row>
    <row r="366" spans="2:2" ht="15.75" customHeight="1">
      <c r="B366" s="3"/>
    </row>
    <row r="367" spans="2:2" ht="15.75" customHeight="1">
      <c r="B367" s="3"/>
    </row>
    <row r="368" spans="2:2" ht="15.75" customHeight="1">
      <c r="B368" s="3"/>
    </row>
    <row r="369" spans="2:2" ht="15.75" customHeight="1">
      <c r="B369" s="3"/>
    </row>
    <row r="370" spans="2:2" ht="15.75" customHeight="1">
      <c r="B370" s="3"/>
    </row>
    <row r="371" spans="2:2" ht="15.75" customHeight="1">
      <c r="B371" s="3"/>
    </row>
    <row r="372" spans="2:2" ht="15.75" customHeight="1">
      <c r="B372" s="3"/>
    </row>
    <row r="373" spans="2:2" ht="15.75" customHeight="1">
      <c r="B373" s="3"/>
    </row>
    <row r="374" spans="2:2" ht="15.75" customHeight="1">
      <c r="B374" s="3"/>
    </row>
    <row r="375" spans="2:2" ht="15.75" customHeight="1">
      <c r="B375" s="3"/>
    </row>
    <row r="376" spans="2:2" ht="15.75" customHeight="1">
      <c r="B376" s="3"/>
    </row>
    <row r="377" spans="2:2" ht="15.75" customHeight="1">
      <c r="B377" s="3"/>
    </row>
    <row r="378" spans="2:2" ht="15.75" customHeight="1">
      <c r="B378" s="3"/>
    </row>
    <row r="379" spans="2:2" ht="15.75" customHeight="1">
      <c r="B379" s="3"/>
    </row>
    <row r="380" spans="2:2" ht="15.75" customHeight="1">
      <c r="B380" s="3"/>
    </row>
    <row r="381" spans="2:2" ht="15.75" customHeight="1">
      <c r="B381" s="3"/>
    </row>
    <row r="382" spans="2:2" ht="15.75" customHeight="1">
      <c r="B382" s="3"/>
    </row>
    <row r="383" spans="2:2" ht="15.75" customHeight="1">
      <c r="B383" s="3"/>
    </row>
    <row r="384" spans="2:2" ht="15.75" customHeight="1">
      <c r="B384" s="3"/>
    </row>
    <row r="385" spans="2:2" ht="15.75" customHeight="1">
      <c r="B385" s="3"/>
    </row>
    <row r="386" spans="2:2" ht="15.75" customHeight="1">
      <c r="B386" s="3"/>
    </row>
    <row r="387" spans="2:2" ht="15.75" customHeight="1">
      <c r="B387" s="3"/>
    </row>
    <row r="388" spans="2:2" ht="15.75" customHeight="1">
      <c r="B388" s="3"/>
    </row>
    <row r="389" spans="2:2" ht="15.75" customHeight="1">
      <c r="B389" s="3"/>
    </row>
    <row r="390" spans="2:2" ht="15.75" customHeight="1">
      <c r="B390" s="3"/>
    </row>
    <row r="391" spans="2:2" ht="15.75" customHeight="1">
      <c r="B391" s="3"/>
    </row>
    <row r="392" spans="2:2" ht="15.75" customHeight="1">
      <c r="B392" s="3"/>
    </row>
    <row r="393" spans="2:2" ht="15.75" customHeight="1">
      <c r="B393" s="3"/>
    </row>
    <row r="394" spans="2:2" ht="15.75" customHeight="1">
      <c r="B394" s="3"/>
    </row>
    <row r="395" spans="2:2" ht="15.75" customHeight="1">
      <c r="B395" s="3"/>
    </row>
    <row r="396" spans="2:2" ht="15.75" customHeight="1">
      <c r="B396" s="3"/>
    </row>
    <row r="397" spans="2:2" ht="15.75" customHeight="1">
      <c r="B397" s="3"/>
    </row>
    <row r="398" spans="2:2" ht="15.75" customHeight="1">
      <c r="B398" s="3"/>
    </row>
    <row r="399" spans="2:2" ht="15.75" customHeight="1">
      <c r="B399" s="3"/>
    </row>
    <row r="400" spans="2:2" ht="15.75" customHeight="1">
      <c r="B400" s="3"/>
    </row>
    <row r="401" spans="2:2" ht="15.75" customHeight="1">
      <c r="B401" s="3"/>
    </row>
    <row r="402" spans="2:2" ht="15.75" customHeight="1">
      <c r="B402" s="3"/>
    </row>
    <row r="403" spans="2:2" ht="15.75" customHeight="1">
      <c r="B403" s="3"/>
    </row>
    <row r="404" spans="2:2" ht="15.75" customHeight="1">
      <c r="B404" s="3"/>
    </row>
    <row r="405" spans="2:2" ht="15.75" customHeight="1">
      <c r="B405" s="3"/>
    </row>
    <row r="406" spans="2:2" ht="15.75" customHeight="1">
      <c r="B406" s="3"/>
    </row>
    <row r="407" spans="2:2" ht="15.75" customHeight="1">
      <c r="B407" s="3"/>
    </row>
    <row r="408" spans="2:2" ht="15.75" customHeight="1">
      <c r="B408" s="3"/>
    </row>
    <row r="409" spans="2:2" ht="15.75" customHeight="1">
      <c r="B409" s="3"/>
    </row>
    <row r="410" spans="2:2" ht="15.75" customHeight="1">
      <c r="B410" s="3"/>
    </row>
    <row r="411" spans="2:2" ht="15.75" customHeight="1">
      <c r="B411" s="3"/>
    </row>
    <row r="412" spans="2:2" ht="15.75" customHeight="1">
      <c r="B412" s="3"/>
    </row>
    <row r="413" spans="2:2" ht="15.75" customHeight="1">
      <c r="B413" s="3"/>
    </row>
    <row r="414" spans="2:2" ht="15.75" customHeight="1">
      <c r="B414" s="3"/>
    </row>
    <row r="415" spans="2:2" ht="15.75" customHeight="1">
      <c r="B415" s="3"/>
    </row>
    <row r="416" spans="2:2" ht="15.75" customHeight="1">
      <c r="B416" s="3"/>
    </row>
    <row r="417" spans="2:2" ht="15.75" customHeight="1">
      <c r="B417" s="3"/>
    </row>
    <row r="418" spans="2:2" ht="15.75" customHeight="1">
      <c r="B418" s="3"/>
    </row>
    <row r="419" spans="2:2" ht="15.75" customHeight="1">
      <c r="B419" s="3"/>
    </row>
    <row r="420" spans="2:2" ht="15.75" customHeight="1">
      <c r="B420" s="3"/>
    </row>
    <row r="421" spans="2:2" ht="15.75" customHeight="1">
      <c r="B421" s="3"/>
    </row>
    <row r="422" spans="2:2" ht="15.75" customHeight="1">
      <c r="B422" s="3"/>
    </row>
    <row r="423" spans="2:2" ht="15.75" customHeight="1">
      <c r="B423" s="3"/>
    </row>
    <row r="424" spans="2:2" ht="15.75" customHeight="1">
      <c r="B424" s="3"/>
    </row>
    <row r="425" spans="2:2" ht="15.75" customHeight="1">
      <c r="B425" s="3"/>
    </row>
    <row r="426" spans="2:2" ht="15.75" customHeight="1">
      <c r="B426" s="3"/>
    </row>
    <row r="427" spans="2:2" ht="15.75" customHeight="1">
      <c r="B427" s="3"/>
    </row>
    <row r="428" spans="2:2" ht="15.75" customHeight="1">
      <c r="B428" s="3"/>
    </row>
    <row r="429" spans="2:2" ht="15.75" customHeight="1">
      <c r="B429" s="3"/>
    </row>
    <row r="430" spans="2:2" ht="15.75" customHeight="1">
      <c r="B430" s="3"/>
    </row>
    <row r="431" spans="2:2" ht="15.75" customHeight="1">
      <c r="B431" s="3"/>
    </row>
    <row r="432" spans="2:2" ht="15.75" customHeight="1">
      <c r="B432" s="3"/>
    </row>
    <row r="433" spans="2:2" ht="15.75" customHeight="1">
      <c r="B433" s="3"/>
    </row>
    <row r="434" spans="2:2" ht="15.75" customHeight="1">
      <c r="B434" s="3"/>
    </row>
    <row r="435" spans="2:2" ht="15.75" customHeight="1">
      <c r="B435" s="3"/>
    </row>
    <row r="436" spans="2:2" ht="15.75" customHeight="1">
      <c r="B436" s="3"/>
    </row>
    <row r="437" spans="2:2" ht="15.75" customHeight="1">
      <c r="B437" s="3"/>
    </row>
    <row r="438" spans="2:2" ht="15.75" customHeight="1">
      <c r="B438" s="3"/>
    </row>
    <row r="439" spans="2:2" ht="15.75" customHeight="1">
      <c r="B439" s="3"/>
    </row>
    <row r="440" spans="2:2" ht="15.75" customHeight="1">
      <c r="B440" s="3"/>
    </row>
    <row r="441" spans="2:2" ht="15.75" customHeight="1">
      <c r="B441" s="3"/>
    </row>
    <row r="442" spans="2:2" ht="15.75" customHeight="1">
      <c r="B442" s="3"/>
    </row>
    <row r="443" spans="2:2" ht="15.75" customHeight="1">
      <c r="B443" s="3"/>
    </row>
    <row r="444" spans="2:2" ht="15.75" customHeight="1">
      <c r="B444" s="3"/>
    </row>
    <row r="445" spans="2:2" ht="15.75" customHeight="1">
      <c r="B445" s="3"/>
    </row>
    <row r="446" spans="2:2" ht="15.75" customHeight="1">
      <c r="B446" s="3"/>
    </row>
    <row r="447" spans="2:2" ht="15.75" customHeight="1">
      <c r="B447" s="3"/>
    </row>
    <row r="448" spans="2:2" ht="15.75" customHeight="1">
      <c r="B448" s="3"/>
    </row>
    <row r="449" spans="2:2" ht="15.75" customHeight="1">
      <c r="B449" s="3"/>
    </row>
    <row r="450" spans="2:2" ht="15.75" customHeight="1">
      <c r="B450" s="3"/>
    </row>
    <row r="451" spans="2:2" ht="15.75" customHeight="1">
      <c r="B451" s="3"/>
    </row>
    <row r="452" spans="2:2" ht="15.75" customHeight="1">
      <c r="B452" s="3"/>
    </row>
    <row r="453" spans="2:2" ht="15.75" customHeight="1">
      <c r="B453" s="3"/>
    </row>
    <row r="454" spans="2:2" ht="15.75" customHeight="1">
      <c r="B454" s="3"/>
    </row>
    <row r="455" spans="2:2" ht="15.75" customHeight="1">
      <c r="B455" s="3"/>
    </row>
    <row r="456" spans="2:2" ht="15.75" customHeight="1">
      <c r="B456" s="3"/>
    </row>
    <row r="457" spans="2:2" ht="15.75" customHeight="1">
      <c r="B457" s="3"/>
    </row>
    <row r="458" spans="2:2" ht="15.75" customHeight="1">
      <c r="B458" s="3"/>
    </row>
    <row r="459" spans="2:2" ht="15.75" customHeight="1">
      <c r="B459" s="3"/>
    </row>
    <row r="460" spans="2:2" ht="15.75" customHeight="1">
      <c r="B460" s="3"/>
    </row>
    <row r="461" spans="2:2" ht="15.75" customHeight="1">
      <c r="B461" s="3"/>
    </row>
    <row r="462" spans="2:2" ht="15.75" customHeight="1">
      <c r="B462" s="3"/>
    </row>
    <row r="463" spans="2:2" ht="15.75" customHeight="1">
      <c r="B463" s="3"/>
    </row>
    <row r="464" spans="2:2" ht="15.75" customHeight="1">
      <c r="B464" s="3"/>
    </row>
    <row r="465" spans="2:2" ht="15.75" customHeight="1">
      <c r="B465" s="3"/>
    </row>
    <row r="466" spans="2:2" ht="15.75" customHeight="1">
      <c r="B466" s="3"/>
    </row>
    <row r="467" spans="2:2" ht="15.75" customHeight="1">
      <c r="B467" s="3"/>
    </row>
    <row r="468" spans="2:2" ht="15.75" customHeight="1">
      <c r="B468" s="3"/>
    </row>
    <row r="469" spans="2:2" ht="15.75" customHeight="1">
      <c r="B469" s="3"/>
    </row>
    <row r="470" spans="2:2" ht="15.75" customHeight="1">
      <c r="B470" s="3"/>
    </row>
    <row r="471" spans="2:2" ht="15.75" customHeight="1">
      <c r="B471" s="3"/>
    </row>
    <row r="472" spans="2:2" ht="15.75" customHeight="1">
      <c r="B472" s="3"/>
    </row>
    <row r="473" spans="2:2" ht="15.75" customHeight="1">
      <c r="B473" s="3"/>
    </row>
    <row r="474" spans="2:2" ht="15.75" customHeight="1">
      <c r="B474" s="3"/>
    </row>
    <row r="475" spans="2:2" ht="15.75" customHeight="1">
      <c r="B475" s="3"/>
    </row>
    <row r="476" spans="2:2" ht="15.75" customHeight="1">
      <c r="B476" s="3"/>
    </row>
    <row r="477" spans="2:2" ht="15.75" customHeight="1">
      <c r="B477" s="3"/>
    </row>
    <row r="478" spans="2:2" ht="15.75" customHeight="1">
      <c r="B478" s="3"/>
    </row>
    <row r="479" spans="2:2" ht="15.75" customHeight="1">
      <c r="B479" s="3"/>
    </row>
    <row r="480" spans="2:2" ht="15.75" customHeight="1">
      <c r="B480" s="3"/>
    </row>
    <row r="481" spans="2:2" ht="15.75" customHeight="1">
      <c r="B481" s="3"/>
    </row>
    <row r="482" spans="2:2" ht="15.75" customHeight="1">
      <c r="B482" s="3"/>
    </row>
    <row r="483" spans="2:2" ht="15.75" customHeight="1">
      <c r="B483" s="3"/>
    </row>
    <row r="484" spans="2:2" ht="15.75" customHeight="1">
      <c r="B484" s="3"/>
    </row>
    <row r="485" spans="2:2" ht="15.75" customHeight="1">
      <c r="B485" s="3"/>
    </row>
    <row r="486" spans="2:2" ht="15.75" customHeight="1">
      <c r="B486" s="3"/>
    </row>
    <row r="487" spans="2:2" ht="15.75" customHeight="1">
      <c r="B487" s="3"/>
    </row>
    <row r="488" spans="2:2" ht="15.75" customHeight="1">
      <c r="B488" s="3"/>
    </row>
    <row r="489" spans="2:2" ht="15.75" customHeight="1">
      <c r="B489" s="3"/>
    </row>
    <row r="490" spans="2:2" ht="15.75" customHeight="1">
      <c r="B490" s="3"/>
    </row>
    <row r="491" spans="2:2" ht="15.75" customHeight="1">
      <c r="B491" s="3"/>
    </row>
    <row r="492" spans="2:2" ht="15.75" customHeight="1">
      <c r="B492" s="3"/>
    </row>
    <row r="493" spans="2:2" ht="15.75" customHeight="1">
      <c r="B493" s="3"/>
    </row>
    <row r="494" spans="2:2" ht="15.75" customHeight="1">
      <c r="B494" s="3"/>
    </row>
    <row r="495" spans="2:2" ht="15.75" customHeight="1">
      <c r="B495" s="3"/>
    </row>
    <row r="496" spans="2:2" ht="15.75" customHeight="1">
      <c r="B496" s="3"/>
    </row>
    <row r="497" spans="2:2" ht="15.75" customHeight="1">
      <c r="B497" s="3"/>
    </row>
    <row r="498" spans="2:2" ht="15.75" customHeight="1">
      <c r="B498" s="3"/>
    </row>
    <row r="499" spans="2:2" ht="15.75" customHeight="1">
      <c r="B499" s="3"/>
    </row>
    <row r="500" spans="2:2" ht="15.75" customHeight="1">
      <c r="B500" s="3"/>
    </row>
    <row r="501" spans="2:2" ht="15.75" customHeight="1">
      <c r="B501" s="3"/>
    </row>
    <row r="502" spans="2:2" ht="15.75" customHeight="1">
      <c r="B502" s="3"/>
    </row>
    <row r="503" spans="2:2" ht="15.75" customHeight="1">
      <c r="B503" s="3"/>
    </row>
    <row r="504" spans="2:2" ht="15.75" customHeight="1">
      <c r="B504" s="3"/>
    </row>
    <row r="505" spans="2:2" ht="15.75" customHeight="1">
      <c r="B505" s="3"/>
    </row>
    <row r="506" spans="2:2" ht="15.75" customHeight="1">
      <c r="B506" s="3"/>
    </row>
    <row r="507" spans="2:2" ht="15.75" customHeight="1">
      <c r="B507" s="3"/>
    </row>
    <row r="508" spans="2:2" ht="15.75" customHeight="1">
      <c r="B508" s="3"/>
    </row>
    <row r="509" spans="2:2" ht="15.75" customHeight="1">
      <c r="B509" s="3"/>
    </row>
    <row r="510" spans="2:2" ht="15.75" customHeight="1">
      <c r="B510" s="3"/>
    </row>
    <row r="511" spans="2:2" ht="15.75" customHeight="1">
      <c r="B511" s="3"/>
    </row>
    <row r="512" spans="2:2" ht="15.75" customHeight="1">
      <c r="B512" s="3"/>
    </row>
    <row r="513" spans="2:2" ht="15.75" customHeight="1">
      <c r="B513" s="3"/>
    </row>
    <row r="514" spans="2:2" ht="15.75" customHeight="1">
      <c r="B514" s="3"/>
    </row>
    <row r="515" spans="2:2" ht="15.75" customHeight="1">
      <c r="B515" s="3"/>
    </row>
    <row r="516" spans="2:2" ht="15.75" customHeight="1">
      <c r="B516" s="3"/>
    </row>
    <row r="517" spans="2:2" ht="15.75" customHeight="1">
      <c r="B517" s="3"/>
    </row>
    <row r="518" spans="2:2" ht="15.75" customHeight="1">
      <c r="B518" s="3"/>
    </row>
    <row r="519" spans="2:2" ht="15.75" customHeight="1">
      <c r="B519" s="3"/>
    </row>
    <row r="520" spans="2:2" ht="15.75" customHeight="1">
      <c r="B520" s="3"/>
    </row>
    <row r="521" spans="2:2" ht="15.75" customHeight="1">
      <c r="B521" s="3"/>
    </row>
    <row r="522" spans="2:2" ht="15.75" customHeight="1">
      <c r="B522" s="3"/>
    </row>
    <row r="523" spans="2:2" ht="15.75" customHeight="1">
      <c r="B523" s="3"/>
    </row>
    <row r="524" spans="2:2" ht="15.75" customHeight="1">
      <c r="B524" s="3"/>
    </row>
    <row r="525" spans="2:2" ht="15.75" customHeight="1">
      <c r="B525" s="3"/>
    </row>
    <row r="526" spans="2:2" ht="15.75" customHeight="1">
      <c r="B526" s="3"/>
    </row>
    <row r="527" spans="2:2" ht="15.75" customHeight="1">
      <c r="B527" s="3"/>
    </row>
    <row r="528" spans="2:2" ht="15.75" customHeight="1">
      <c r="B528" s="3"/>
    </row>
    <row r="529" spans="2:2" ht="15.75" customHeight="1">
      <c r="B529" s="3"/>
    </row>
    <row r="530" spans="2:2" ht="15.75" customHeight="1">
      <c r="B530" s="3"/>
    </row>
    <row r="531" spans="2:2" ht="15.75" customHeight="1">
      <c r="B531" s="3"/>
    </row>
    <row r="532" spans="2:2" ht="15.75" customHeight="1">
      <c r="B532" s="3"/>
    </row>
    <row r="533" spans="2:2" ht="15.75" customHeight="1">
      <c r="B533" s="3"/>
    </row>
    <row r="534" spans="2:2" ht="15.75" customHeight="1">
      <c r="B534" s="3"/>
    </row>
    <row r="535" spans="2:2" ht="15.75" customHeight="1">
      <c r="B535" s="3"/>
    </row>
    <row r="536" spans="2:2" ht="15.75" customHeight="1">
      <c r="B536" s="3"/>
    </row>
    <row r="537" spans="2:2" ht="15.75" customHeight="1">
      <c r="B537" s="3"/>
    </row>
    <row r="538" spans="2:2" ht="15.75" customHeight="1">
      <c r="B538" s="3"/>
    </row>
    <row r="539" spans="2:2" ht="15.75" customHeight="1">
      <c r="B539" s="3"/>
    </row>
    <row r="540" spans="2:2" ht="15.75" customHeight="1">
      <c r="B540" s="3"/>
    </row>
    <row r="541" spans="2:2" ht="15.75" customHeight="1">
      <c r="B541" s="3"/>
    </row>
    <row r="542" spans="2:2" ht="15.75" customHeight="1">
      <c r="B542" s="3"/>
    </row>
    <row r="543" spans="2:2" ht="15.75" customHeight="1">
      <c r="B543" s="3"/>
    </row>
    <row r="544" spans="2:2" ht="15.75" customHeight="1">
      <c r="B544" s="3"/>
    </row>
    <row r="545" spans="2:2" ht="15.75" customHeight="1">
      <c r="B545" s="3"/>
    </row>
    <row r="546" spans="2:2" ht="15.75" customHeight="1">
      <c r="B546" s="3"/>
    </row>
    <row r="547" spans="2:2" ht="15.75" customHeight="1">
      <c r="B547" s="3"/>
    </row>
    <row r="548" spans="2:2" ht="15.75" customHeight="1">
      <c r="B548" s="3"/>
    </row>
    <row r="549" spans="2:2" ht="15.75" customHeight="1">
      <c r="B549" s="3"/>
    </row>
    <row r="550" spans="2:2" ht="15.75" customHeight="1">
      <c r="B550" s="3"/>
    </row>
    <row r="551" spans="2:2" ht="15.75" customHeight="1">
      <c r="B551" s="3"/>
    </row>
    <row r="552" spans="2:2" ht="15.75" customHeight="1">
      <c r="B552" s="3"/>
    </row>
    <row r="553" spans="2:2" ht="15.75" customHeight="1">
      <c r="B553" s="3"/>
    </row>
    <row r="554" spans="2:2" ht="15.75" customHeight="1">
      <c r="B554" s="3"/>
    </row>
    <row r="555" spans="2:2" ht="15.75" customHeight="1">
      <c r="B555" s="3"/>
    </row>
    <row r="556" spans="2:2" ht="15.75" customHeight="1">
      <c r="B556" s="3"/>
    </row>
    <row r="557" spans="2:2" ht="15.75" customHeight="1">
      <c r="B557" s="3"/>
    </row>
    <row r="558" spans="2:2" ht="15.75" customHeight="1">
      <c r="B558" s="3"/>
    </row>
    <row r="559" spans="2:2" ht="15.75" customHeight="1">
      <c r="B559" s="3"/>
    </row>
    <row r="560" spans="2:2" ht="15.75" customHeight="1">
      <c r="B560" s="3"/>
    </row>
    <row r="561" spans="2:2" ht="15.75" customHeight="1">
      <c r="B561" s="3"/>
    </row>
    <row r="562" spans="2:2" ht="15.75" customHeight="1">
      <c r="B562" s="3"/>
    </row>
    <row r="563" spans="2:2" ht="15.75" customHeight="1">
      <c r="B563" s="3"/>
    </row>
    <row r="564" spans="2:2" ht="15.75" customHeight="1">
      <c r="B564" s="3"/>
    </row>
    <row r="565" spans="2:2" ht="15.75" customHeight="1">
      <c r="B565" s="3"/>
    </row>
    <row r="566" spans="2:2" ht="15.75" customHeight="1">
      <c r="B566" s="3"/>
    </row>
    <row r="567" spans="2:2" ht="15.75" customHeight="1">
      <c r="B567" s="3"/>
    </row>
    <row r="568" spans="2:2" ht="15.75" customHeight="1">
      <c r="B568" s="3"/>
    </row>
    <row r="569" spans="2:2" ht="15.75" customHeight="1">
      <c r="B569" s="3"/>
    </row>
    <row r="570" spans="2:2" ht="15.75" customHeight="1">
      <c r="B570" s="3"/>
    </row>
    <row r="571" spans="2:2" ht="15.75" customHeight="1">
      <c r="B571" s="3"/>
    </row>
    <row r="572" spans="2:2" ht="15.75" customHeight="1">
      <c r="B572" s="3"/>
    </row>
    <row r="573" spans="2:2" ht="15.75" customHeight="1">
      <c r="B573" s="3"/>
    </row>
    <row r="574" spans="2:2" ht="15.75" customHeight="1">
      <c r="B574" s="3"/>
    </row>
    <row r="575" spans="2:2" ht="15.75" customHeight="1">
      <c r="B575" s="3"/>
    </row>
    <row r="576" spans="2:2" ht="15.75" customHeight="1">
      <c r="B576" s="3"/>
    </row>
    <row r="577" spans="2:2" ht="15.75" customHeight="1">
      <c r="B577" s="3"/>
    </row>
    <row r="578" spans="2:2" ht="15.75" customHeight="1">
      <c r="B578" s="3"/>
    </row>
    <row r="579" spans="2:2" ht="15.75" customHeight="1">
      <c r="B579" s="3"/>
    </row>
    <row r="580" spans="2:2" ht="15.75" customHeight="1">
      <c r="B580" s="3"/>
    </row>
    <row r="581" spans="2:2" ht="15.75" customHeight="1">
      <c r="B581" s="3"/>
    </row>
    <row r="582" spans="2:2" ht="15.75" customHeight="1">
      <c r="B582" s="3"/>
    </row>
    <row r="583" spans="2:2" ht="15.75" customHeight="1">
      <c r="B583" s="3"/>
    </row>
    <row r="584" spans="2:2" ht="15.75" customHeight="1">
      <c r="B584" s="3"/>
    </row>
    <row r="585" spans="2:2" ht="15.75" customHeight="1">
      <c r="B585" s="3"/>
    </row>
    <row r="586" spans="2:2" ht="15.75" customHeight="1">
      <c r="B586" s="3"/>
    </row>
    <row r="587" spans="2:2" ht="15.75" customHeight="1">
      <c r="B587" s="3"/>
    </row>
    <row r="588" spans="2:2" ht="15.75" customHeight="1">
      <c r="B588" s="3"/>
    </row>
    <row r="589" spans="2:2" ht="15.75" customHeight="1">
      <c r="B589" s="3"/>
    </row>
    <row r="590" spans="2:2" ht="15.75" customHeight="1">
      <c r="B590" s="3"/>
    </row>
    <row r="591" spans="2:2" ht="15.75" customHeight="1">
      <c r="B591" s="3"/>
    </row>
    <row r="592" spans="2:2" ht="15.75" customHeight="1">
      <c r="B592" s="3"/>
    </row>
    <row r="593" spans="2:2" ht="15.75" customHeight="1">
      <c r="B593" s="3"/>
    </row>
    <row r="594" spans="2:2" ht="15.75" customHeight="1">
      <c r="B594" s="3"/>
    </row>
    <row r="595" spans="2:2" ht="15.75" customHeight="1">
      <c r="B595" s="3"/>
    </row>
    <row r="596" spans="2:2" ht="15.75" customHeight="1">
      <c r="B596" s="3"/>
    </row>
    <row r="597" spans="2:2" ht="15.75" customHeight="1">
      <c r="B597" s="3"/>
    </row>
    <row r="598" spans="2:2" ht="15.75" customHeight="1">
      <c r="B598" s="3"/>
    </row>
    <row r="599" spans="2:2" ht="15.75" customHeight="1">
      <c r="B599" s="3"/>
    </row>
    <row r="600" spans="2:2" ht="15.75" customHeight="1">
      <c r="B600" s="3"/>
    </row>
    <row r="601" spans="2:2" ht="15.75" customHeight="1">
      <c r="B601" s="3"/>
    </row>
    <row r="602" spans="2:2" ht="15.75" customHeight="1">
      <c r="B602" s="3"/>
    </row>
    <row r="603" spans="2:2" ht="15.75" customHeight="1">
      <c r="B603" s="3"/>
    </row>
    <row r="604" spans="2:2" ht="15.75" customHeight="1">
      <c r="B604" s="3"/>
    </row>
    <row r="605" spans="2:2" ht="15.75" customHeight="1">
      <c r="B605" s="3"/>
    </row>
    <row r="606" spans="2:2" ht="15.75" customHeight="1">
      <c r="B606" s="3"/>
    </row>
    <row r="607" spans="2:2" ht="15.75" customHeight="1">
      <c r="B607" s="3"/>
    </row>
    <row r="608" spans="2:2" ht="15.75" customHeight="1">
      <c r="B608" s="3"/>
    </row>
    <row r="609" spans="2:2" ht="15.75" customHeight="1">
      <c r="B609" s="3"/>
    </row>
    <row r="610" spans="2:2" ht="15.75" customHeight="1">
      <c r="B610" s="3"/>
    </row>
    <row r="611" spans="2:2" ht="15.75" customHeight="1">
      <c r="B611" s="3"/>
    </row>
    <row r="612" spans="2:2" ht="15.75" customHeight="1">
      <c r="B612" s="3"/>
    </row>
    <row r="613" spans="2:2" ht="15.75" customHeight="1">
      <c r="B613" s="3"/>
    </row>
    <row r="614" spans="2:2" ht="15.75" customHeight="1">
      <c r="B614" s="3"/>
    </row>
    <row r="615" spans="2:2" ht="15.75" customHeight="1">
      <c r="B615" s="3"/>
    </row>
    <row r="616" spans="2:2" ht="15.75" customHeight="1">
      <c r="B616" s="3"/>
    </row>
    <row r="617" spans="2:2" ht="15.75" customHeight="1">
      <c r="B617" s="3"/>
    </row>
    <row r="618" spans="2:2" ht="15.75" customHeight="1">
      <c r="B618" s="3"/>
    </row>
    <row r="619" spans="2:2" ht="15.75" customHeight="1">
      <c r="B619" s="3"/>
    </row>
    <row r="620" spans="2:2" ht="15.75" customHeight="1">
      <c r="B620" s="3"/>
    </row>
    <row r="621" spans="2:2" ht="15.75" customHeight="1">
      <c r="B621" s="3"/>
    </row>
    <row r="622" spans="2:2" ht="15.75" customHeight="1">
      <c r="B622" s="3"/>
    </row>
    <row r="623" spans="2:2" ht="15.75" customHeight="1">
      <c r="B623" s="3"/>
    </row>
    <row r="624" spans="2:2" ht="15.75" customHeight="1">
      <c r="B624" s="3"/>
    </row>
    <row r="625" spans="2:2" ht="15.75" customHeight="1">
      <c r="B625" s="3"/>
    </row>
    <row r="626" spans="2:2" ht="15.75" customHeight="1">
      <c r="B626" s="3"/>
    </row>
    <row r="627" spans="2:2" ht="15.75" customHeight="1">
      <c r="B627" s="3"/>
    </row>
    <row r="628" spans="2:2" ht="15.75" customHeight="1">
      <c r="B628" s="3"/>
    </row>
    <row r="629" spans="2:2" ht="15.75" customHeight="1">
      <c r="B629" s="3"/>
    </row>
    <row r="630" spans="2:2" ht="15.75" customHeight="1">
      <c r="B630" s="3"/>
    </row>
    <row r="631" spans="2:2" ht="15.75" customHeight="1">
      <c r="B631" s="3"/>
    </row>
    <row r="632" spans="2:2" ht="15.75" customHeight="1">
      <c r="B632" s="3"/>
    </row>
    <row r="633" spans="2:2" ht="15.75" customHeight="1">
      <c r="B633" s="3"/>
    </row>
    <row r="634" spans="2:2" ht="15.75" customHeight="1">
      <c r="B634" s="3"/>
    </row>
    <row r="635" spans="2:2" ht="15.75" customHeight="1">
      <c r="B635" s="3"/>
    </row>
    <row r="636" spans="2:2" ht="15.75" customHeight="1">
      <c r="B636" s="3"/>
    </row>
    <row r="637" spans="2:2" ht="15.75" customHeight="1">
      <c r="B637" s="3"/>
    </row>
    <row r="638" spans="2:2" ht="15.75" customHeight="1">
      <c r="B638" s="3"/>
    </row>
    <row r="639" spans="2:2" ht="15.75" customHeight="1">
      <c r="B639" s="3"/>
    </row>
    <row r="640" spans="2:2" ht="15.75" customHeight="1">
      <c r="B640" s="3"/>
    </row>
    <row r="641" spans="2:2" ht="15.75" customHeight="1">
      <c r="B641" s="3"/>
    </row>
    <row r="642" spans="2:2" ht="15.75" customHeight="1">
      <c r="B642" s="3"/>
    </row>
    <row r="643" spans="2:2" ht="15.75" customHeight="1">
      <c r="B643" s="3"/>
    </row>
    <row r="644" spans="2:2" ht="15.75" customHeight="1">
      <c r="B644" s="3"/>
    </row>
    <row r="645" spans="2:2" ht="15.75" customHeight="1">
      <c r="B645" s="3"/>
    </row>
    <row r="646" spans="2:2" ht="15.75" customHeight="1">
      <c r="B646" s="3"/>
    </row>
    <row r="647" spans="2:2" ht="15.75" customHeight="1">
      <c r="B647" s="3"/>
    </row>
    <row r="648" spans="2:2" ht="15.75" customHeight="1">
      <c r="B648" s="3"/>
    </row>
    <row r="649" spans="2:2" ht="15.75" customHeight="1">
      <c r="B649" s="3"/>
    </row>
    <row r="650" spans="2:2" ht="15.75" customHeight="1">
      <c r="B650" s="3"/>
    </row>
    <row r="651" spans="2:2" ht="15.75" customHeight="1">
      <c r="B651" s="3"/>
    </row>
    <row r="652" spans="2:2" ht="15.75" customHeight="1">
      <c r="B652" s="3"/>
    </row>
    <row r="653" spans="2:2" ht="15.75" customHeight="1">
      <c r="B653" s="3"/>
    </row>
    <row r="654" spans="2:2" ht="15.75" customHeight="1">
      <c r="B654" s="3"/>
    </row>
    <row r="655" spans="2:2" ht="15.75" customHeight="1">
      <c r="B655" s="3"/>
    </row>
    <row r="656" spans="2:2" ht="15.75" customHeight="1">
      <c r="B656" s="3"/>
    </row>
    <row r="657" spans="2:2" ht="15.75" customHeight="1">
      <c r="B657" s="3"/>
    </row>
    <row r="658" spans="2:2" ht="15.75" customHeight="1">
      <c r="B658" s="3"/>
    </row>
    <row r="659" spans="2:2" ht="15.75" customHeight="1">
      <c r="B659" s="3"/>
    </row>
    <row r="660" spans="2:2" ht="15.75" customHeight="1">
      <c r="B660" s="3"/>
    </row>
    <row r="661" spans="2:2" ht="15.75" customHeight="1">
      <c r="B661" s="3"/>
    </row>
    <row r="662" spans="2:2" ht="15.75" customHeight="1">
      <c r="B662" s="3"/>
    </row>
    <row r="663" spans="2:2" ht="15.75" customHeight="1">
      <c r="B663" s="3"/>
    </row>
    <row r="664" spans="2:2" ht="15.75" customHeight="1">
      <c r="B664" s="3"/>
    </row>
    <row r="665" spans="2:2" ht="15.75" customHeight="1">
      <c r="B665" s="3"/>
    </row>
    <row r="666" spans="2:2" ht="15.75" customHeight="1">
      <c r="B666" s="3"/>
    </row>
    <row r="667" spans="2:2" ht="15.75" customHeight="1">
      <c r="B667" s="3"/>
    </row>
    <row r="668" spans="2:2" ht="15.75" customHeight="1">
      <c r="B668" s="3"/>
    </row>
    <row r="669" spans="2:2" ht="15.75" customHeight="1">
      <c r="B669" s="3"/>
    </row>
    <row r="670" spans="2:2" ht="15.75" customHeight="1">
      <c r="B670" s="3"/>
    </row>
    <row r="671" spans="2:2" ht="15.75" customHeight="1">
      <c r="B671" s="3"/>
    </row>
    <row r="672" spans="2:2" ht="15.75" customHeight="1">
      <c r="B672" s="3"/>
    </row>
    <row r="673" spans="2:2" ht="15.75" customHeight="1">
      <c r="B673" s="3"/>
    </row>
    <row r="674" spans="2:2" ht="15.75" customHeight="1">
      <c r="B674" s="3"/>
    </row>
    <row r="675" spans="2:2" ht="15.75" customHeight="1">
      <c r="B675" s="3"/>
    </row>
    <row r="676" spans="2:2" ht="15.75" customHeight="1">
      <c r="B676" s="3"/>
    </row>
    <row r="677" spans="2:2" ht="15.75" customHeight="1">
      <c r="B677" s="3"/>
    </row>
    <row r="678" spans="2:2" ht="15.75" customHeight="1">
      <c r="B678" s="3"/>
    </row>
    <row r="679" spans="2:2" ht="15.75" customHeight="1">
      <c r="B679" s="3"/>
    </row>
    <row r="680" spans="2:2" ht="15.75" customHeight="1">
      <c r="B680" s="3"/>
    </row>
    <row r="681" spans="2:2" ht="15.75" customHeight="1">
      <c r="B681" s="3"/>
    </row>
    <row r="682" spans="2:2" ht="15.75" customHeight="1">
      <c r="B682" s="3"/>
    </row>
    <row r="683" spans="2:2" ht="15.75" customHeight="1">
      <c r="B683" s="3"/>
    </row>
    <row r="684" spans="2:2" ht="15.75" customHeight="1">
      <c r="B684" s="3"/>
    </row>
    <row r="685" spans="2:2" ht="15.75" customHeight="1">
      <c r="B685" s="3"/>
    </row>
    <row r="686" spans="2:2" ht="15.75" customHeight="1">
      <c r="B686" s="3"/>
    </row>
    <row r="687" spans="2:2" ht="15.75" customHeight="1">
      <c r="B687" s="3"/>
    </row>
    <row r="688" spans="2:2" ht="15.75" customHeight="1">
      <c r="B688" s="3"/>
    </row>
    <row r="689" spans="2:2" ht="15.75" customHeight="1">
      <c r="B689" s="3"/>
    </row>
    <row r="690" spans="2:2" ht="15.75" customHeight="1">
      <c r="B690" s="3"/>
    </row>
    <row r="691" spans="2:2" ht="15.75" customHeight="1">
      <c r="B691" s="3"/>
    </row>
    <row r="692" spans="2:2" ht="15.75" customHeight="1">
      <c r="B692" s="3"/>
    </row>
    <row r="693" spans="2:2" ht="15.75" customHeight="1">
      <c r="B693" s="3"/>
    </row>
    <row r="694" spans="2:2" ht="15.75" customHeight="1">
      <c r="B694" s="3"/>
    </row>
    <row r="695" spans="2:2" ht="15.75" customHeight="1">
      <c r="B695" s="3"/>
    </row>
    <row r="696" spans="2:2" ht="15.75" customHeight="1">
      <c r="B696" s="3"/>
    </row>
    <row r="697" spans="2:2" ht="15.75" customHeight="1">
      <c r="B697" s="3"/>
    </row>
    <row r="698" spans="2:2" ht="15.75" customHeight="1">
      <c r="B698" s="3"/>
    </row>
    <row r="699" spans="2:2" ht="15.75" customHeight="1">
      <c r="B699" s="3"/>
    </row>
    <row r="700" spans="2:2" ht="15.75" customHeight="1">
      <c r="B700" s="3"/>
    </row>
    <row r="701" spans="2:2" ht="15.75" customHeight="1">
      <c r="B701" s="3"/>
    </row>
    <row r="702" spans="2:2" ht="15.75" customHeight="1">
      <c r="B702" s="3"/>
    </row>
    <row r="703" spans="2:2" ht="15.75" customHeight="1">
      <c r="B703" s="3"/>
    </row>
    <row r="704" spans="2:2" ht="15.75" customHeight="1">
      <c r="B704" s="3"/>
    </row>
    <row r="705" spans="2:2" ht="15.75" customHeight="1">
      <c r="B705" s="3"/>
    </row>
    <row r="706" spans="2:2" ht="15.75" customHeight="1">
      <c r="B706" s="3"/>
    </row>
    <row r="707" spans="2:2" ht="15.75" customHeight="1">
      <c r="B707" s="3"/>
    </row>
    <row r="708" spans="2:2" ht="15.75" customHeight="1">
      <c r="B708" s="3"/>
    </row>
    <row r="709" spans="2:2" ht="15.75" customHeight="1">
      <c r="B709" s="3"/>
    </row>
    <row r="710" spans="2:2" ht="15.75" customHeight="1">
      <c r="B710" s="3"/>
    </row>
    <row r="711" spans="2:2" ht="15.75" customHeight="1">
      <c r="B711" s="3"/>
    </row>
    <row r="712" spans="2:2" ht="15.75" customHeight="1">
      <c r="B712" s="3"/>
    </row>
    <row r="713" spans="2:2" ht="15.75" customHeight="1">
      <c r="B713" s="3"/>
    </row>
    <row r="714" spans="2:2" ht="15.75" customHeight="1">
      <c r="B714" s="3"/>
    </row>
    <row r="715" spans="2:2" ht="15.75" customHeight="1">
      <c r="B715" s="3"/>
    </row>
    <row r="716" spans="2:2" ht="15.75" customHeight="1">
      <c r="B716" s="3"/>
    </row>
    <row r="717" spans="2:2" ht="15.75" customHeight="1">
      <c r="B717" s="3"/>
    </row>
    <row r="718" spans="2:2" ht="15.75" customHeight="1">
      <c r="B718" s="3"/>
    </row>
    <row r="719" spans="2:2" ht="15.75" customHeight="1">
      <c r="B719" s="3"/>
    </row>
    <row r="720" spans="2:2" ht="15.75" customHeight="1">
      <c r="B720" s="3"/>
    </row>
    <row r="721" spans="2:2" ht="15.75" customHeight="1">
      <c r="B721" s="3"/>
    </row>
    <row r="722" spans="2:2" ht="15.75" customHeight="1">
      <c r="B722" s="3"/>
    </row>
    <row r="723" spans="2:2" ht="15.75" customHeight="1">
      <c r="B723" s="3"/>
    </row>
    <row r="724" spans="2:2" ht="15.75" customHeight="1">
      <c r="B724" s="3"/>
    </row>
    <row r="725" spans="2:2" ht="15.75" customHeight="1">
      <c r="B725" s="3"/>
    </row>
    <row r="726" spans="2:2" ht="15.75" customHeight="1">
      <c r="B726" s="3"/>
    </row>
    <row r="727" spans="2:2" ht="15.75" customHeight="1">
      <c r="B727" s="3"/>
    </row>
    <row r="728" spans="2:2" ht="15.75" customHeight="1">
      <c r="B728" s="3"/>
    </row>
    <row r="729" spans="2:2" ht="15.75" customHeight="1">
      <c r="B729" s="3"/>
    </row>
    <row r="730" spans="2:2" ht="15.75" customHeight="1">
      <c r="B730" s="3"/>
    </row>
    <row r="731" spans="2:2" ht="15.75" customHeight="1">
      <c r="B731" s="3"/>
    </row>
    <row r="732" spans="2:2" ht="15.75" customHeight="1">
      <c r="B732" s="3"/>
    </row>
    <row r="733" spans="2:2" ht="15.75" customHeight="1">
      <c r="B733" s="3"/>
    </row>
    <row r="734" spans="2:2" ht="15.75" customHeight="1">
      <c r="B734" s="3"/>
    </row>
    <row r="735" spans="2:2" ht="15.75" customHeight="1">
      <c r="B735" s="3"/>
    </row>
    <row r="736" spans="2:2" ht="15.75" customHeight="1">
      <c r="B736" s="3"/>
    </row>
    <row r="737" spans="2:2" ht="15.75" customHeight="1">
      <c r="B737" s="3"/>
    </row>
    <row r="738" spans="2:2" ht="15.75" customHeight="1">
      <c r="B738" s="3"/>
    </row>
    <row r="739" spans="2:2" ht="15.75" customHeight="1">
      <c r="B739" s="3"/>
    </row>
    <row r="740" spans="2:2" ht="15.75" customHeight="1">
      <c r="B740" s="3"/>
    </row>
    <row r="741" spans="2:2" ht="15.75" customHeight="1">
      <c r="B741" s="3"/>
    </row>
    <row r="742" spans="2:2" ht="15.75" customHeight="1">
      <c r="B742" s="3"/>
    </row>
    <row r="743" spans="2:2" ht="15.75" customHeight="1">
      <c r="B743" s="3"/>
    </row>
    <row r="744" spans="2:2" ht="15.75" customHeight="1">
      <c r="B744" s="3"/>
    </row>
    <row r="745" spans="2:2" ht="15.75" customHeight="1">
      <c r="B745" s="3"/>
    </row>
    <row r="746" spans="2:2" ht="15.75" customHeight="1">
      <c r="B746" s="3"/>
    </row>
    <row r="747" spans="2:2" ht="15.75" customHeight="1">
      <c r="B747" s="3"/>
    </row>
    <row r="748" spans="2:2" ht="15.75" customHeight="1">
      <c r="B748" s="3"/>
    </row>
    <row r="749" spans="2:2" ht="15.75" customHeight="1">
      <c r="B749" s="3"/>
    </row>
    <row r="750" spans="2:2" ht="15.75" customHeight="1">
      <c r="B750" s="3"/>
    </row>
    <row r="751" spans="2:2" ht="15.75" customHeight="1">
      <c r="B751" s="3"/>
    </row>
    <row r="752" spans="2:2" ht="15.75" customHeight="1">
      <c r="B752" s="3"/>
    </row>
    <row r="753" spans="2:2" ht="15.75" customHeight="1">
      <c r="B753" s="3"/>
    </row>
    <row r="754" spans="2:2" ht="15.75" customHeight="1">
      <c r="B754" s="3"/>
    </row>
    <row r="755" spans="2:2" ht="15.75" customHeight="1">
      <c r="B755" s="3"/>
    </row>
    <row r="756" spans="2:2" ht="15.75" customHeight="1">
      <c r="B756" s="3"/>
    </row>
    <row r="757" spans="2:2" ht="15.75" customHeight="1">
      <c r="B757" s="3"/>
    </row>
    <row r="758" spans="2:2" ht="15.75" customHeight="1">
      <c r="B758" s="3"/>
    </row>
    <row r="759" spans="2:2" ht="15.75" customHeight="1">
      <c r="B759" s="3"/>
    </row>
    <row r="760" spans="2:2" ht="15.75" customHeight="1">
      <c r="B760" s="3"/>
    </row>
    <row r="761" spans="2:2" ht="15.75" customHeight="1">
      <c r="B761" s="3"/>
    </row>
    <row r="762" spans="2:2" ht="15.75" customHeight="1">
      <c r="B762" s="3"/>
    </row>
    <row r="763" spans="2:2" ht="15.75" customHeight="1">
      <c r="B763" s="3"/>
    </row>
    <row r="764" spans="2:2" ht="15.75" customHeight="1">
      <c r="B764" s="3"/>
    </row>
    <row r="765" spans="2:2" ht="15.75" customHeight="1">
      <c r="B765" s="3"/>
    </row>
    <row r="766" spans="2:2" ht="15.75" customHeight="1">
      <c r="B766" s="3"/>
    </row>
    <row r="767" spans="2:2" ht="15.75" customHeight="1">
      <c r="B767" s="3"/>
    </row>
    <row r="768" spans="2:2" ht="15.75" customHeight="1">
      <c r="B768" s="3"/>
    </row>
    <row r="769" spans="2:2" ht="15.75" customHeight="1">
      <c r="B769" s="3"/>
    </row>
    <row r="770" spans="2:2" ht="15.75" customHeight="1">
      <c r="B770" s="3"/>
    </row>
    <row r="771" spans="2:2" ht="15.75" customHeight="1">
      <c r="B771" s="3"/>
    </row>
    <row r="772" spans="2:2" ht="15.75" customHeight="1">
      <c r="B772" s="3"/>
    </row>
    <row r="773" spans="2:2" ht="15.75" customHeight="1">
      <c r="B773" s="3"/>
    </row>
    <row r="774" spans="2:2" ht="15.75" customHeight="1">
      <c r="B774" s="3"/>
    </row>
    <row r="775" spans="2:2" ht="15.75" customHeight="1">
      <c r="B775" s="3"/>
    </row>
    <row r="776" spans="2:2" ht="15.75" customHeight="1">
      <c r="B776" s="3"/>
    </row>
    <row r="777" spans="2:2" ht="15.75" customHeight="1">
      <c r="B777" s="3"/>
    </row>
    <row r="778" spans="2:2" ht="15.75" customHeight="1">
      <c r="B778" s="3"/>
    </row>
    <row r="779" spans="2:2" ht="15.75" customHeight="1">
      <c r="B779" s="3"/>
    </row>
    <row r="780" spans="2:2" ht="15.75" customHeight="1">
      <c r="B780" s="3"/>
    </row>
    <row r="781" spans="2:2" ht="15.75" customHeight="1">
      <c r="B781" s="3"/>
    </row>
    <row r="782" spans="2:2" ht="15.75" customHeight="1">
      <c r="B782" s="3"/>
    </row>
    <row r="783" spans="2:2" ht="15.75" customHeight="1">
      <c r="B783" s="3"/>
    </row>
    <row r="784" spans="2:2" ht="15.75" customHeight="1">
      <c r="B784" s="3"/>
    </row>
    <row r="785" spans="2:2" ht="15.75" customHeight="1">
      <c r="B785" s="3"/>
    </row>
    <row r="786" spans="2:2" ht="15.75" customHeight="1">
      <c r="B786" s="3"/>
    </row>
    <row r="787" spans="2:2" ht="15.75" customHeight="1">
      <c r="B787" s="3"/>
    </row>
    <row r="788" spans="2:2" ht="15.75" customHeight="1">
      <c r="B788" s="3"/>
    </row>
    <row r="789" spans="2:2" ht="15.75" customHeight="1">
      <c r="B789" s="3"/>
    </row>
    <row r="790" spans="2:2" ht="15.75" customHeight="1">
      <c r="B790" s="3"/>
    </row>
    <row r="791" spans="2:2" ht="15.75" customHeight="1">
      <c r="B791" s="3"/>
    </row>
    <row r="792" spans="2:2" ht="15.75" customHeight="1">
      <c r="B792" s="3"/>
    </row>
    <row r="793" spans="2:2" ht="15.75" customHeight="1">
      <c r="B793" s="3"/>
    </row>
    <row r="794" spans="2:2" ht="15.75" customHeight="1">
      <c r="B794" s="3"/>
    </row>
    <row r="795" spans="2:2" ht="15.75" customHeight="1">
      <c r="B795" s="3"/>
    </row>
    <row r="796" spans="2:2" ht="15.75" customHeight="1">
      <c r="B796" s="3"/>
    </row>
    <row r="797" spans="2:2" ht="15.75" customHeight="1">
      <c r="B797" s="3"/>
    </row>
    <row r="798" spans="2:2" ht="15.75" customHeight="1">
      <c r="B798" s="3"/>
    </row>
    <row r="799" spans="2:2" ht="15.75" customHeight="1">
      <c r="B799" s="3"/>
    </row>
    <row r="800" spans="2:2" ht="15.75" customHeight="1">
      <c r="B800" s="3"/>
    </row>
    <row r="801" spans="2:2" ht="15.75" customHeight="1">
      <c r="B801" s="3"/>
    </row>
    <row r="802" spans="2:2" ht="15.75" customHeight="1">
      <c r="B802" s="3"/>
    </row>
    <row r="803" spans="2:2" ht="15.75" customHeight="1">
      <c r="B803" s="3"/>
    </row>
    <row r="804" spans="2:2" ht="15.75" customHeight="1">
      <c r="B804" s="3"/>
    </row>
    <row r="805" spans="2:2" ht="15.75" customHeight="1">
      <c r="B805" s="3"/>
    </row>
    <row r="806" spans="2:2" ht="15.75" customHeight="1">
      <c r="B806" s="3"/>
    </row>
    <row r="807" spans="2:2" ht="15.75" customHeight="1">
      <c r="B807" s="3"/>
    </row>
    <row r="808" spans="2:2" ht="15.75" customHeight="1">
      <c r="B808" s="3"/>
    </row>
    <row r="809" spans="2:2" ht="15.75" customHeight="1">
      <c r="B809" s="3"/>
    </row>
    <row r="810" spans="2:2" ht="15.75" customHeight="1">
      <c r="B810" s="3"/>
    </row>
    <row r="811" spans="2:2" ht="15.75" customHeight="1">
      <c r="B811" s="3"/>
    </row>
    <row r="812" spans="2:2" ht="15.75" customHeight="1">
      <c r="B812" s="3"/>
    </row>
    <row r="813" spans="2:2" ht="15.75" customHeight="1">
      <c r="B813" s="3"/>
    </row>
    <row r="814" spans="2:2" ht="15.75" customHeight="1">
      <c r="B814" s="3"/>
    </row>
    <row r="815" spans="2:2" ht="15.75" customHeight="1">
      <c r="B815" s="3"/>
    </row>
    <row r="816" spans="2:2" ht="15.75" customHeight="1">
      <c r="B816" s="3"/>
    </row>
    <row r="817" spans="2:2" ht="15.75" customHeight="1">
      <c r="B817" s="3"/>
    </row>
    <row r="818" spans="2:2" ht="15.75" customHeight="1">
      <c r="B818" s="3"/>
    </row>
    <row r="819" spans="2:2" ht="15.75" customHeight="1">
      <c r="B819" s="3"/>
    </row>
    <row r="820" spans="2:2" ht="15.75" customHeight="1">
      <c r="B820" s="3"/>
    </row>
    <row r="821" spans="2:2" ht="15.75" customHeight="1">
      <c r="B821" s="3"/>
    </row>
    <row r="822" spans="2:2" ht="15.75" customHeight="1">
      <c r="B822" s="3"/>
    </row>
    <row r="823" spans="2:2" ht="15.75" customHeight="1">
      <c r="B823" s="3"/>
    </row>
    <row r="824" spans="2:2" ht="15.75" customHeight="1">
      <c r="B824" s="3"/>
    </row>
    <row r="825" spans="2:2" ht="15.75" customHeight="1">
      <c r="B825" s="3"/>
    </row>
    <row r="826" spans="2:2" ht="15.75" customHeight="1">
      <c r="B826" s="3"/>
    </row>
    <row r="827" spans="2:2" ht="15.75" customHeight="1">
      <c r="B827" s="3"/>
    </row>
    <row r="828" spans="2:2" ht="15.75" customHeight="1">
      <c r="B828" s="3"/>
    </row>
    <row r="829" spans="2:2" ht="15.75" customHeight="1">
      <c r="B829" s="3"/>
    </row>
    <row r="830" spans="2:2" ht="15.75" customHeight="1">
      <c r="B830" s="3"/>
    </row>
    <row r="831" spans="2:2" ht="15.75" customHeight="1">
      <c r="B831" s="3"/>
    </row>
    <row r="832" spans="2:2" ht="15.75" customHeight="1">
      <c r="B832" s="3"/>
    </row>
    <row r="833" spans="2:2" ht="15.75" customHeight="1">
      <c r="B833" s="3"/>
    </row>
    <row r="834" spans="2:2" ht="15.75" customHeight="1">
      <c r="B834" s="3"/>
    </row>
    <row r="835" spans="2:2" ht="15.75" customHeight="1">
      <c r="B835" s="3"/>
    </row>
    <row r="836" spans="2:2" ht="15.75" customHeight="1">
      <c r="B836" s="3"/>
    </row>
    <row r="837" spans="2:2" ht="15.75" customHeight="1">
      <c r="B837" s="3"/>
    </row>
    <row r="838" spans="2:2" ht="15.75" customHeight="1">
      <c r="B838" s="3"/>
    </row>
    <row r="839" spans="2:2" ht="15.75" customHeight="1">
      <c r="B839" s="3"/>
    </row>
    <row r="840" spans="2:2" ht="15.75" customHeight="1">
      <c r="B840" s="3"/>
    </row>
    <row r="841" spans="2:2" ht="15.75" customHeight="1">
      <c r="B841" s="3"/>
    </row>
    <row r="842" spans="2:2" ht="15.75" customHeight="1">
      <c r="B842" s="3"/>
    </row>
    <row r="843" spans="2:2" ht="15.75" customHeight="1">
      <c r="B843" s="3"/>
    </row>
    <row r="844" spans="2:2" ht="15.75" customHeight="1">
      <c r="B844" s="3"/>
    </row>
    <row r="845" spans="2:2" ht="15.75" customHeight="1">
      <c r="B845" s="3"/>
    </row>
    <row r="846" spans="2:2" ht="15.75" customHeight="1">
      <c r="B846" s="3"/>
    </row>
    <row r="847" spans="2:2" ht="15.75" customHeight="1">
      <c r="B847" s="3"/>
    </row>
    <row r="848" spans="2:2" ht="15.75" customHeight="1">
      <c r="B848" s="3"/>
    </row>
    <row r="849" spans="2:2" ht="15.75" customHeight="1">
      <c r="B849" s="3"/>
    </row>
    <row r="850" spans="2:2" ht="15.75" customHeight="1">
      <c r="B850" s="3"/>
    </row>
    <row r="851" spans="2:2" ht="15.75" customHeight="1">
      <c r="B851" s="3"/>
    </row>
    <row r="852" spans="2:2" ht="15.75" customHeight="1">
      <c r="B852" s="3"/>
    </row>
    <row r="853" spans="2:2" ht="15.75" customHeight="1">
      <c r="B853" s="3"/>
    </row>
    <row r="854" spans="2:2" ht="15.75" customHeight="1">
      <c r="B854" s="3"/>
    </row>
    <row r="855" spans="2:2" ht="15.75" customHeight="1">
      <c r="B855" s="3"/>
    </row>
    <row r="856" spans="2:2" ht="15.75" customHeight="1">
      <c r="B856" s="3"/>
    </row>
    <row r="857" spans="2:2" ht="15.75" customHeight="1">
      <c r="B857" s="3"/>
    </row>
    <row r="858" spans="2:2" ht="15.75" customHeight="1">
      <c r="B858" s="3"/>
    </row>
    <row r="859" spans="2:2" ht="15.75" customHeight="1">
      <c r="B859" s="3"/>
    </row>
    <row r="860" spans="2:2" ht="15.75" customHeight="1">
      <c r="B860" s="3"/>
    </row>
    <row r="861" spans="2:2" ht="15.75" customHeight="1">
      <c r="B861" s="3"/>
    </row>
    <row r="862" spans="2:2" ht="15.75" customHeight="1">
      <c r="B862" s="3"/>
    </row>
    <row r="863" spans="2:2" ht="15.75" customHeight="1">
      <c r="B863" s="3"/>
    </row>
    <row r="864" spans="2:2" ht="15.75" customHeight="1">
      <c r="B864" s="3"/>
    </row>
    <row r="865" spans="2:2" ht="15.75" customHeight="1">
      <c r="B865" s="3"/>
    </row>
    <row r="866" spans="2:2" ht="15.75" customHeight="1">
      <c r="B866" s="3"/>
    </row>
    <row r="867" spans="2:2" ht="15.75" customHeight="1">
      <c r="B867" s="3"/>
    </row>
    <row r="868" spans="2:2" ht="15.75" customHeight="1">
      <c r="B868" s="3"/>
    </row>
    <row r="869" spans="2:2" ht="15.75" customHeight="1">
      <c r="B869" s="3"/>
    </row>
    <row r="870" spans="2:2" ht="15.75" customHeight="1">
      <c r="B870" s="3"/>
    </row>
    <row r="871" spans="2:2" ht="15.75" customHeight="1">
      <c r="B871" s="3"/>
    </row>
    <row r="872" spans="2:2" ht="15.75" customHeight="1">
      <c r="B872" s="3"/>
    </row>
    <row r="873" spans="2:2" ht="15.75" customHeight="1">
      <c r="B873" s="3"/>
    </row>
    <row r="874" spans="2:2" ht="15.75" customHeight="1">
      <c r="B874" s="3"/>
    </row>
    <row r="875" spans="2:2" ht="15.75" customHeight="1">
      <c r="B875" s="3"/>
    </row>
    <row r="876" spans="2:2" ht="15.75" customHeight="1">
      <c r="B876" s="3"/>
    </row>
    <row r="877" spans="2:2" ht="15.75" customHeight="1">
      <c r="B877" s="3"/>
    </row>
    <row r="878" spans="2:2" ht="15.75" customHeight="1">
      <c r="B878" s="3"/>
    </row>
    <row r="879" spans="2:2" ht="15.75" customHeight="1">
      <c r="B879" s="3"/>
    </row>
    <row r="880" spans="2:2" ht="15.75" customHeight="1">
      <c r="B880" s="3"/>
    </row>
    <row r="881" spans="2:2" ht="15.75" customHeight="1">
      <c r="B881" s="3"/>
    </row>
    <row r="882" spans="2:2" ht="15.75" customHeight="1">
      <c r="B882" s="3"/>
    </row>
    <row r="883" spans="2:2" ht="15.75" customHeight="1">
      <c r="B883" s="3"/>
    </row>
    <row r="884" spans="2:2" ht="15.75" customHeight="1">
      <c r="B884" s="3"/>
    </row>
    <row r="885" spans="2:2" ht="15.75" customHeight="1">
      <c r="B885" s="3"/>
    </row>
    <row r="886" spans="2:2" ht="15.75" customHeight="1">
      <c r="B886" s="3"/>
    </row>
    <row r="887" spans="2:2" ht="15.75" customHeight="1">
      <c r="B887" s="3"/>
    </row>
    <row r="888" spans="2:2" ht="15.75" customHeight="1">
      <c r="B888" s="3"/>
    </row>
    <row r="889" spans="2:2" ht="15.75" customHeight="1">
      <c r="B889" s="3"/>
    </row>
    <row r="890" spans="2:2" ht="15.75" customHeight="1">
      <c r="B890" s="3"/>
    </row>
    <row r="891" spans="2:2" ht="15.75" customHeight="1">
      <c r="B891" s="3"/>
    </row>
    <row r="892" spans="2:2" ht="15.75" customHeight="1">
      <c r="B892" s="3"/>
    </row>
    <row r="893" spans="2:2" ht="15.75" customHeight="1">
      <c r="B893" s="3"/>
    </row>
    <row r="894" spans="2:2" ht="15.75" customHeight="1">
      <c r="B894" s="3"/>
    </row>
    <row r="895" spans="2:2" ht="15.75" customHeight="1">
      <c r="B895" s="3"/>
    </row>
    <row r="896" spans="2:2" ht="15.75" customHeight="1">
      <c r="B896" s="3"/>
    </row>
    <row r="897" spans="2:2" ht="15.75" customHeight="1">
      <c r="B897" s="3"/>
    </row>
    <row r="898" spans="2:2" ht="15.75" customHeight="1">
      <c r="B898" s="3"/>
    </row>
    <row r="899" spans="2:2" ht="15.75" customHeight="1">
      <c r="B899" s="3"/>
    </row>
    <row r="900" spans="2:2" ht="15.75" customHeight="1">
      <c r="B900" s="3"/>
    </row>
    <row r="901" spans="2:2" ht="15.75" customHeight="1">
      <c r="B901" s="3"/>
    </row>
    <row r="902" spans="2:2" ht="15.75" customHeight="1">
      <c r="B902" s="3"/>
    </row>
    <row r="903" spans="2:2" ht="15.75" customHeight="1">
      <c r="B903" s="3"/>
    </row>
    <row r="904" spans="2:2" ht="15.75" customHeight="1">
      <c r="B904" s="3"/>
    </row>
    <row r="905" spans="2:2" ht="15.75" customHeight="1">
      <c r="B905" s="3"/>
    </row>
    <row r="906" spans="2:2" ht="15.75" customHeight="1">
      <c r="B906" s="3"/>
    </row>
    <row r="907" spans="2:2" ht="15.75" customHeight="1">
      <c r="B907" s="3"/>
    </row>
    <row r="908" spans="2:2" ht="15.75" customHeight="1">
      <c r="B908" s="3"/>
    </row>
    <row r="909" spans="2:2" ht="15.75" customHeight="1">
      <c r="B909" s="3"/>
    </row>
    <row r="910" spans="2:2" ht="15.75" customHeight="1">
      <c r="B910" s="3"/>
    </row>
    <row r="911" spans="2:2" ht="15.75" customHeight="1">
      <c r="B911" s="3"/>
    </row>
    <row r="912" spans="2:2" ht="15.75" customHeight="1">
      <c r="B912" s="3"/>
    </row>
    <row r="913" spans="2:2" ht="15.75" customHeight="1">
      <c r="B913" s="3"/>
    </row>
    <row r="914" spans="2:2" ht="15.75" customHeight="1">
      <c r="B914" s="3"/>
    </row>
    <row r="915" spans="2:2" ht="15.75" customHeight="1">
      <c r="B915" s="3"/>
    </row>
    <row r="916" spans="2:2" ht="15.75" customHeight="1">
      <c r="B916" s="3"/>
    </row>
    <row r="917" spans="2:2" ht="15.75" customHeight="1">
      <c r="B917" s="3"/>
    </row>
    <row r="918" spans="2:2" ht="15.75" customHeight="1">
      <c r="B918" s="3"/>
    </row>
    <row r="919" spans="2:2" ht="15.75" customHeight="1">
      <c r="B919" s="3"/>
    </row>
    <row r="920" spans="2:2" ht="15.75" customHeight="1">
      <c r="B920" s="3"/>
    </row>
    <row r="921" spans="2:2" ht="15.75" customHeight="1">
      <c r="B921" s="3"/>
    </row>
    <row r="922" spans="2:2" ht="15.75" customHeight="1">
      <c r="B922" s="3"/>
    </row>
    <row r="923" spans="2:2" ht="15.75" customHeight="1">
      <c r="B923" s="3"/>
    </row>
    <row r="924" spans="2:2" ht="15.75" customHeight="1">
      <c r="B924" s="3"/>
    </row>
    <row r="925" spans="2:2" ht="15.75" customHeight="1">
      <c r="B925" s="3"/>
    </row>
    <row r="926" spans="2:2" ht="15.75" customHeight="1">
      <c r="B926" s="3"/>
    </row>
    <row r="927" spans="2:2" ht="15.75" customHeight="1">
      <c r="B927" s="3"/>
    </row>
    <row r="928" spans="2:2" ht="15.75" customHeight="1">
      <c r="B928" s="3"/>
    </row>
    <row r="929" spans="2:2" ht="15.75" customHeight="1">
      <c r="B929" s="3"/>
    </row>
    <row r="930" spans="2:2" ht="15.75" customHeight="1">
      <c r="B930" s="3"/>
    </row>
    <row r="931" spans="2:2" ht="15.75" customHeight="1">
      <c r="B931" s="3"/>
    </row>
    <row r="932" spans="2:2" ht="15.75" customHeight="1">
      <c r="B932" s="3"/>
    </row>
    <row r="933" spans="2:2" ht="15.75" customHeight="1">
      <c r="B933" s="3"/>
    </row>
    <row r="934" spans="2:2" ht="15.75" customHeight="1">
      <c r="B934" s="3"/>
    </row>
    <row r="935" spans="2:2" ht="15.75" customHeight="1">
      <c r="B935" s="3"/>
    </row>
    <row r="936" spans="2:2" ht="15.75" customHeight="1">
      <c r="B936" s="3"/>
    </row>
    <row r="937" spans="2:2" ht="15.75" customHeight="1">
      <c r="B937" s="3"/>
    </row>
    <row r="938" spans="2:2" ht="15.75" customHeight="1">
      <c r="B938" s="3"/>
    </row>
    <row r="939" spans="2:2" ht="15.75" customHeight="1">
      <c r="B939" s="3"/>
    </row>
    <row r="940" spans="2:2" ht="15.75" customHeight="1">
      <c r="B940" s="3"/>
    </row>
    <row r="941" spans="2:2" ht="15.75" customHeight="1">
      <c r="B941" s="3"/>
    </row>
    <row r="942" spans="2:2" ht="15.75" customHeight="1">
      <c r="B942" s="3"/>
    </row>
    <row r="943" spans="2:2" ht="15.75" customHeight="1">
      <c r="B943" s="3"/>
    </row>
    <row r="944" spans="2:2" ht="15.75" customHeight="1">
      <c r="B944" s="3"/>
    </row>
    <row r="945" spans="2:2" ht="15.75" customHeight="1">
      <c r="B945" s="3"/>
    </row>
    <row r="946" spans="2:2" ht="15.75" customHeight="1">
      <c r="B946" s="3"/>
    </row>
    <row r="947" spans="2:2" ht="15.75" customHeight="1">
      <c r="B947" s="3"/>
    </row>
    <row r="948" spans="2:2" ht="15.75" customHeight="1">
      <c r="B948" s="3"/>
    </row>
    <row r="949" spans="2:2" ht="15.75" customHeight="1">
      <c r="B949" s="3"/>
    </row>
    <row r="950" spans="2:2" ht="15.75" customHeight="1">
      <c r="B950" s="3"/>
    </row>
    <row r="951" spans="2:2" ht="15.75" customHeight="1">
      <c r="B951" s="3"/>
    </row>
    <row r="952" spans="2:2" ht="15.75" customHeight="1">
      <c r="B952" s="3"/>
    </row>
    <row r="953" spans="2:2" ht="15.75" customHeight="1">
      <c r="B953" s="3"/>
    </row>
    <row r="954" spans="2:2" ht="15.75" customHeight="1">
      <c r="B954" s="3"/>
    </row>
    <row r="955" spans="2:2" ht="15.75" customHeight="1">
      <c r="B955" s="3"/>
    </row>
    <row r="956" spans="2:2" ht="15.75" customHeight="1">
      <c r="B956" s="3"/>
    </row>
    <row r="957" spans="2:2" ht="15.75" customHeight="1">
      <c r="B957" s="3"/>
    </row>
    <row r="958" spans="2:2" ht="15.75" customHeight="1">
      <c r="B958" s="3"/>
    </row>
    <row r="959" spans="2:2" ht="15.75" customHeight="1">
      <c r="B959" s="3"/>
    </row>
    <row r="960" spans="2:2" ht="15.75" customHeight="1">
      <c r="B960" s="3"/>
    </row>
    <row r="961" spans="2:2" ht="15.75" customHeight="1">
      <c r="B961" s="3"/>
    </row>
    <row r="962" spans="2:2" ht="15.75" customHeight="1">
      <c r="B962" s="3"/>
    </row>
    <row r="963" spans="2:2" ht="15.75" customHeight="1">
      <c r="B963" s="3"/>
    </row>
    <row r="964" spans="2:2" ht="15.75" customHeight="1">
      <c r="B964" s="3"/>
    </row>
    <row r="965" spans="2:2" ht="15.75" customHeight="1">
      <c r="B965" s="3"/>
    </row>
    <row r="966" spans="2:2" ht="15.75" customHeight="1">
      <c r="B966" s="3"/>
    </row>
    <row r="967" spans="2:2" ht="15.75" customHeight="1">
      <c r="B967" s="3"/>
    </row>
    <row r="968" spans="2:2" ht="15.75" customHeight="1">
      <c r="B968" s="3"/>
    </row>
    <row r="969" spans="2:2" ht="15.75" customHeight="1">
      <c r="B969" s="3"/>
    </row>
    <row r="970" spans="2:2" ht="15.75" customHeight="1">
      <c r="B970" s="3"/>
    </row>
    <row r="971" spans="2:2" ht="15.75" customHeight="1">
      <c r="B971" s="3"/>
    </row>
    <row r="972" spans="2:2" ht="15.75" customHeight="1">
      <c r="B972" s="3"/>
    </row>
    <row r="973" spans="2:2" ht="15.75" customHeight="1">
      <c r="B973" s="3"/>
    </row>
    <row r="974" spans="2:2" ht="15.75" customHeight="1">
      <c r="B974" s="3"/>
    </row>
    <row r="975" spans="2:2" ht="15.75" customHeight="1">
      <c r="B975" s="3"/>
    </row>
    <row r="976" spans="2:2" ht="15.75" customHeight="1">
      <c r="B976" s="3"/>
    </row>
    <row r="977" spans="2:2" ht="15.75" customHeight="1">
      <c r="B977" s="3"/>
    </row>
    <row r="978" spans="2:2" ht="15.75" customHeight="1">
      <c r="B978" s="3"/>
    </row>
    <row r="979" spans="2:2" ht="15.75" customHeight="1">
      <c r="B979" s="3"/>
    </row>
    <row r="980" spans="2:2" ht="15.75" customHeight="1">
      <c r="B980" s="3"/>
    </row>
    <row r="981" spans="2:2" ht="15.75" customHeight="1">
      <c r="B981" s="3"/>
    </row>
    <row r="982" spans="2:2" ht="15.75" customHeight="1">
      <c r="B982" s="3"/>
    </row>
    <row r="983" spans="2:2" ht="15.75" customHeight="1">
      <c r="B983" s="3"/>
    </row>
    <row r="984" spans="2:2" ht="15.75" customHeight="1">
      <c r="B984" s="3"/>
    </row>
    <row r="985" spans="2:2" ht="15.75" customHeight="1">
      <c r="B985" s="3"/>
    </row>
    <row r="986" spans="2:2" ht="15.75" customHeight="1">
      <c r="B986" s="3"/>
    </row>
    <row r="987" spans="2:2" ht="15.75" customHeight="1">
      <c r="B987" s="3"/>
    </row>
  </sheetData>
  <mergeCells count="5">
    <mergeCell ref="A1:K1"/>
    <mergeCell ref="L1:M1"/>
    <mergeCell ref="A14:L14"/>
    <mergeCell ref="A16:C16"/>
    <mergeCell ref="A28:C28"/>
  </mergeCells>
  <pageMargins left="0.511811024" right="0.511811024" top="0.78740157499999996" bottom="0.78740157499999996" header="0" footer="0"/>
  <pageSetup paperSize="9" scale="89" orientation="landscape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/>
  </sheetViews>
  <sheetFormatPr defaultColWidth="14.44140625" defaultRowHeight="15" customHeight="1"/>
  <cols>
    <col min="1" max="1" width="20.109375" customWidth="1"/>
    <col min="2" max="2" width="14.33203125" customWidth="1"/>
    <col min="3" max="3" width="16" customWidth="1"/>
    <col min="4" max="4" width="14.5546875" customWidth="1"/>
    <col min="5" max="5" width="15" customWidth="1"/>
    <col min="6" max="6" width="17.44140625" customWidth="1"/>
    <col min="7" max="7" width="14.33203125" customWidth="1"/>
    <col min="8" max="24" width="8.6640625" customWidth="1"/>
  </cols>
  <sheetData>
    <row r="1" spans="1:24" ht="51.75" customHeight="1">
      <c r="A1" s="222" t="s">
        <v>201</v>
      </c>
      <c r="B1" s="222" t="s">
        <v>202</v>
      </c>
      <c r="C1" s="222" t="s">
        <v>203</v>
      </c>
      <c r="D1" s="222" t="s">
        <v>204</v>
      </c>
      <c r="E1" s="222" t="s">
        <v>205</v>
      </c>
      <c r="F1" s="222" t="s">
        <v>206</v>
      </c>
      <c r="G1" s="222" t="s">
        <v>207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4" ht="23.25" customHeight="1">
      <c r="A2" s="223" t="s">
        <v>208</v>
      </c>
      <c r="B2" s="224">
        <f>SC1_FPOLIS!O5</f>
        <v>0</v>
      </c>
      <c r="C2" s="225" t="e">
        <f>SC1_FPOLIS!K46</f>
        <v>#DIV/0!</v>
      </c>
      <c r="D2" s="226">
        <f>SC1_FPOLIS!O3</f>
        <v>0</v>
      </c>
      <c r="E2" s="226">
        <f>SC1_FPOLIS!O4</f>
        <v>0</v>
      </c>
      <c r="F2" s="227">
        <f>SC1_FPOLIS!O6</f>
        <v>0</v>
      </c>
      <c r="G2" s="226">
        <f>SC1_FPOLIS!O7</f>
        <v>0</v>
      </c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</row>
    <row r="3" spans="1:24" ht="23.25" customHeight="1">
      <c r="A3" s="229" t="s">
        <v>209</v>
      </c>
      <c r="B3" s="230">
        <f>SC2_ITAJAI!O5</f>
        <v>0</v>
      </c>
      <c r="C3" s="231" t="e">
        <f>SC2_ITAJAI!K47</f>
        <v>#DIV/0!</v>
      </c>
      <c r="D3" s="232">
        <f>SC2_ITAJAI!O3</f>
        <v>0</v>
      </c>
      <c r="E3" s="232">
        <f>SC2_ITAJAI!O4</f>
        <v>0</v>
      </c>
      <c r="F3" s="233">
        <f>SC2_ITAJAI!O6</f>
        <v>0</v>
      </c>
      <c r="G3" s="232">
        <f>SC2_ITAJAI!O7</f>
        <v>0</v>
      </c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</row>
    <row r="4" spans="1:24" ht="23.25" customHeight="1">
      <c r="A4" s="223" t="s">
        <v>210</v>
      </c>
      <c r="B4" s="234">
        <f>SC3_CRICIÚMA!O5</f>
        <v>0</v>
      </c>
      <c r="C4" s="225" t="e">
        <f>SC3_CRICIÚMA!K47</f>
        <v>#DIV/0!</v>
      </c>
      <c r="D4" s="226">
        <f>SC3_CRICIÚMA!O3</f>
        <v>0</v>
      </c>
      <c r="E4" s="226">
        <f>SC3_CRICIÚMA!O4</f>
        <v>0</v>
      </c>
      <c r="F4" s="227">
        <f>SC3_CRICIÚMA!O6</f>
        <v>0</v>
      </c>
      <c r="G4" s="226">
        <f>SC3_CRICIÚMA!O7</f>
        <v>0</v>
      </c>
      <c r="H4" s="235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</row>
    <row r="5" spans="1:24" ht="23.25" customHeight="1">
      <c r="A5" s="229" t="s">
        <v>151</v>
      </c>
      <c r="B5" s="236">
        <f>SC4_JOINVILLE!O5</f>
        <v>0</v>
      </c>
      <c r="C5" s="231" t="e">
        <f>SC4_JOINVILLE!K47</f>
        <v>#DIV/0!</v>
      </c>
      <c r="D5" s="232">
        <f>SC4_JOINVILLE!O3</f>
        <v>0</v>
      </c>
      <c r="E5" s="232">
        <f>SC4_JOINVILLE!O4</f>
        <v>0</v>
      </c>
      <c r="F5" s="233">
        <f>SC4_JOINVILLE!O6</f>
        <v>0</v>
      </c>
      <c r="G5" s="232">
        <f>SC4_JOINVILLE!O7</f>
        <v>0</v>
      </c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4" ht="23.25" customHeight="1">
      <c r="A6" s="223" t="s">
        <v>152</v>
      </c>
      <c r="B6" s="234">
        <f>SC5_BLUMENAU!O5</f>
        <v>0</v>
      </c>
      <c r="C6" s="225" t="e">
        <f>SC5_BLUMENAU!K47</f>
        <v>#DIV/0!</v>
      </c>
      <c r="D6" s="226">
        <f>SC5_BLUMENAU!O3</f>
        <v>0</v>
      </c>
      <c r="E6" s="226">
        <f>SC5_BLUMENAU!O4</f>
        <v>0</v>
      </c>
      <c r="F6" s="227">
        <f>SC5_BLUMENAU!O6</f>
        <v>0</v>
      </c>
      <c r="G6" s="226">
        <f>SC5_BLUMENAU!O7</f>
        <v>0</v>
      </c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</row>
    <row r="7" spans="1:24" ht="23.25" customHeight="1">
      <c r="A7" s="229" t="s">
        <v>211</v>
      </c>
      <c r="B7" s="236">
        <f>SC6_OESTE!O5</f>
        <v>0</v>
      </c>
      <c r="C7" s="231" t="e">
        <f>SC6_OESTE!K49</f>
        <v>#DIV/0!</v>
      </c>
      <c r="D7" s="232">
        <f>SC6_OESTE!O3</f>
        <v>0</v>
      </c>
      <c r="E7" s="232">
        <f>SC6_OESTE!O4</f>
        <v>0</v>
      </c>
      <c r="F7" s="233">
        <f>SC6_OESTE!O6</f>
        <v>0</v>
      </c>
      <c r="G7" s="232">
        <f>SC6_OESTE!O7</f>
        <v>0</v>
      </c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</row>
    <row r="8" spans="1:24" ht="23.25" customHeight="1">
      <c r="A8" s="237" t="s">
        <v>212</v>
      </c>
      <c r="B8" s="238">
        <f>SUM(B2:B7)</f>
        <v>0</v>
      </c>
      <c r="C8" s="238" t="str">
        <f>IFERROR(AVERAGE(C2:C7),"")</f>
        <v/>
      </c>
      <c r="D8" s="239">
        <f t="shared" ref="D8:F8" si="0">SUM(D2:D7)</f>
        <v>0</v>
      </c>
      <c r="E8" s="239">
        <f t="shared" si="0"/>
        <v>0</v>
      </c>
      <c r="F8" s="240">
        <f t="shared" si="0"/>
        <v>0</v>
      </c>
      <c r="G8" s="241">
        <f>IFERROR(E8*1000/F8,0)</f>
        <v>0</v>
      </c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</row>
    <row r="9" spans="1:24" ht="18" customHeight="1">
      <c r="A9" s="228" t="s">
        <v>213</v>
      </c>
      <c r="B9" s="242"/>
      <c r="C9" s="228"/>
      <c r="D9" s="242"/>
      <c r="E9" s="242"/>
      <c r="F9" s="242"/>
      <c r="G9" s="242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</row>
    <row r="10" spans="1:24" ht="18" customHeight="1">
      <c r="A10" s="228"/>
      <c r="B10" s="242"/>
      <c r="C10" s="228"/>
      <c r="D10" s="242"/>
      <c r="E10" s="242"/>
      <c r="F10" s="242"/>
      <c r="G10" s="242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</row>
    <row r="11" spans="1:24" ht="18" customHeight="1">
      <c r="A11" s="228"/>
      <c r="B11" s="242"/>
      <c r="C11" s="228"/>
      <c r="D11" s="242"/>
      <c r="E11" s="242"/>
      <c r="F11" s="242"/>
      <c r="G11" s="242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</row>
    <row r="12" spans="1:24" ht="18" customHeight="1">
      <c r="A12" s="228"/>
      <c r="B12" s="242"/>
      <c r="C12" s="228"/>
      <c r="D12" s="242"/>
      <c r="E12" s="242"/>
      <c r="F12" s="242"/>
      <c r="G12" s="242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</row>
    <row r="13" spans="1:24" ht="18" customHeight="1">
      <c r="A13" s="228"/>
      <c r="B13" s="242"/>
      <c r="C13" s="228"/>
      <c r="D13" s="242"/>
      <c r="E13" s="242"/>
      <c r="F13" s="242"/>
      <c r="G13" s="242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</row>
    <row r="14" spans="1:24" ht="18" customHeight="1">
      <c r="A14" s="228"/>
      <c r="B14" s="242"/>
      <c r="C14" s="228"/>
      <c r="D14" s="242"/>
      <c r="E14" s="242"/>
      <c r="F14" s="242"/>
      <c r="G14" s="242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</row>
    <row r="15" spans="1:24" ht="18" customHeight="1">
      <c r="A15" s="228"/>
      <c r="B15" s="242"/>
      <c r="C15" s="228"/>
      <c r="D15" s="242"/>
      <c r="E15" s="242"/>
      <c r="F15" s="242"/>
      <c r="G15" s="242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</row>
    <row r="16" spans="1:24" ht="18" customHeight="1">
      <c r="A16" s="228"/>
      <c r="B16" s="242"/>
      <c r="C16" s="228"/>
      <c r="D16" s="242"/>
      <c r="E16" s="242"/>
      <c r="F16" s="242"/>
      <c r="G16" s="242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</row>
    <row r="17" spans="1:24" ht="18" customHeight="1">
      <c r="A17" s="228"/>
      <c r="B17" s="242"/>
      <c r="C17" s="228"/>
      <c r="D17" s="242"/>
      <c r="E17" s="242"/>
      <c r="F17" s="242"/>
      <c r="G17" s="242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</row>
    <row r="18" spans="1:24" ht="18" customHeight="1">
      <c r="A18" s="228"/>
      <c r="B18" s="242"/>
      <c r="C18" s="228"/>
      <c r="D18" s="242"/>
      <c r="E18" s="242"/>
      <c r="F18" s="242"/>
      <c r="G18" s="242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</row>
    <row r="19" spans="1:24" ht="18" customHeight="1">
      <c r="A19" s="228"/>
      <c r="B19" s="242"/>
      <c r="C19" s="228"/>
      <c r="D19" s="242"/>
      <c r="E19" s="242"/>
      <c r="F19" s="242"/>
      <c r="G19" s="242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</row>
    <row r="20" spans="1:24" ht="18" customHeight="1">
      <c r="A20" s="228"/>
      <c r="B20" s="242"/>
      <c r="C20" s="228"/>
      <c r="D20" s="242"/>
      <c r="E20" s="242"/>
      <c r="F20" s="242"/>
      <c r="G20" s="242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</row>
    <row r="21" spans="1:24" ht="18" customHeight="1">
      <c r="A21" s="228"/>
      <c r="B21" s="242"/>
      <c r="C21" s="228"/>
      <c r="D21" s="242"/>
      <c r="E21" s="242"/>
      <c r="F21" s="242"/>
      <c r="G21" s="242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</row>
    <row r="22" spans="1:24" ht="18" customHeight="1">
      <c r="A22" s="228"/>
      <c r="B22" s="242"/>
      <c r="C22" s="228"/>
      <c r="D22" s="242"/>
      <c r="E22" s="242"/>
      <c r="F22" s="242"/>
      <c r="G22" s="242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</row>
    <row r="23" spans="1:24" ht="18" customHeight="1">
      <c r="A23" s="228"/>
      <c r="B23" s="242"/>
      <c r="C23" s="228"/>
      <c r="D23" s="242"/>
      <c r="E23" s="242"/>
      <c r="F23" s="242"/>
      <c r="G23" s="242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</row>
    <row r="24" spans="1:24" ht="18" customHeight="1">
      <c r="A24" s="228"/>
      <c r="B24" s="242"/>
      <c r="C24" s="228"/>
      <c r="D24" s="242"/>
      <c r="E24" s="242"/>
      <c r="F24" s="242"/>
      <c r="G24" s="242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</row>
    <row r="25" spans="1:24" ht="15.75" customHeight="1">
      <c r="A25" s="3"/>
      <c r="B25" s="206"/>
      <c r="C25" s="3"/>
      <c r="D25" s="206"/>
      <c r="E25" s="206"/>
      <c r="F25" s="206"/>
      <c r="G25" s="20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5.75" customHeight="1">
      <c r="A26" s="3"/>
      <c r="B26" s="206"/>
      <c r="C26" s="3"/>
      <c r="D26" s="206"/>
      <c r="E26" s="206"/>
      <c r="F26" s="206"/>
      <c r="G26" s="206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5.75" customHeight="1">
      <c r="A27" s="3"/>
      <c r="B27" s="206"/>
      <c r="C27" s="3"/>
      <c r="D27" s="206"/>
      <c r="E27" s="206"/>
      <c r="F27" s="206"/>
      <c r="G27" s="206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5.75" customHeight="1">
      <c r="A28" s="3"/>
      <c r="B28" s="206"/>
      <c r="C28" s="3"/>
      <c r="D28" s="206"/>
      <c r="E28" s="206"/>
      <c r="F28" s="206"/>
      <c r="G28" s="206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5.75" customHeight="1">
      <c r="A29" s="3"/>
      <c r="B29" s="206"/>
      <c r="C29" s="3"/>
      <c r="D29" s="206"/>
      <c r="E29" s="206"/>
      <c r="F29" s="206"/>
      <c r="G29" s="20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5.75" customHeight="1">
      <c r="A30" s="3"/>
      <c r="B30" s="206"/>
      <c r="C30" s="3"/>
      <c r="D30" s="206"/>
      <c r="E30" s="206"/>
      <c r="F30" s="206"/>
      <c r="G30" s="206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5.75" customHeight="1">
      <c r="A31" s="3"/>
      <c r="B31" s="206"/>
      <c r="C31" s="3"/>
      <c r="D31" s="206"/>
      <c r="E31" s="206"/>
      <c r="F31" s="206"/>
      <c r="G31" s="20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5.75" customHeight="1">
      <c r="A32" s="3"/>
      <c r="B32" s="206"/>
      <c r="C32" s="3"/>
      <c r="D32" s="206"/>
      <c r="E32" s="206"/>
      <c r="F32" s="206"/>
      <c r="G32" s="20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5.75" customHeight="1">
      <c r="A33" s="3"/>
      <c r="B33" s="206"/>
      <c r="C33" s="3"/>
      <c r="D33" s="206"/>
      <c r="E33" s="206"/>
      <c r="F33" s="206"/>
      <c r="G33" s="20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5.75" customHeight="1">
      <c r="A34" s="3"/>
      <c r="B34" s="206"/>
      <c r="C34" s="3"/>
      <c r="D34" s="206"/>
      <c r="E34" s="206"/>
      <c r="F34" s="206"/>
      <c r="G34" s="20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5.75" customHeight="1">
      <c r="A35" s="3"/>
      <c r="B35" s="206"/>
      <c r="C35" s="3"/>
      <c r="D35" s="206"/>
      <c r="E35" s="206"/>
      <c r="F35" s="206"/>
      <c r="G35" s="206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5.75" customHeight="1">
      <c r="A36" s="3"/>
      <c r="B36" s="206"/>
      <c r="C36" s="3"/>
      <c r="D36" s="206"/>
      <c r="E36" s="206"/>
      <c r="F36" s="206"/>
      <c r="G36" s="206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5.75" customHeight="1">
      <c r="A37" s="3"/>
      <c r="B37" s="206"/>
      <c r="C37" s="3"/>
      <c r="D37" s="206"/>
      <c r="E37" s="206"/>
      <c r="F37" s="206"/>
      <c r="G37" s="206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5.75" customHeight="1">
      <c r="A38" s="3"/>
      <c r="B38" s="206"/>
      <c r="C38" s="3"/>
      <c r="D38" s="206"/>
      <c r="E38" s="206"/>
      <c r="F38" s="206"/>
      <c r="G38" s="20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5.75" customHeight="1">
      <c r="A39" s="3"/>
      <c r="B39" s="206"/>
      <c r="C39" s="3"/>
      <c r="D39" s="206"/>
      <c r="E39" s="206"/>
      <c r="F39" s="206"/>
      <c r="G39" s="206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5.75" customHeight="1">
      <c r="A40" s="3"/>
      <c r="B40" s="206"/>
      <c r="C40" s="3"/>
      <c r="D40" s="206"/>
      <c r="E40" s="206"/>
      <c r="F40" s="206"/>
      <c r="G40" s="206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5.75" customHeight="1">
      <c r="A41" s="3"/>
      <c r="B41" s="206"/>
      <c r="C41" s="3"/>
      <c r="D41" s="206"/>
      <c r="E41" s="206"/>
      <c r="F41" s="206"/>
      <c r="G41" s="206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5.75" customHeight="1">
      <c r="A42" s="3"/>
      <c r="B42" s="206"/>
      <c r="C42" s="3"/>
      <c r="D42" s="206"/>
      <c r="E42" s="206"/>
      <c r="F42" s="206"/>
      <c r="G42" s="206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5.75" customHeight="1">
      <c r="A43" s="3"/>
      <c r="B43" s="206"/>
      <c r="C43" s="3"/>
      <c r="D43" s="206"/>
      <c r="E43" s="206"/>
      <c r="F43" s="206"/>
      <c r="G43" s="206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5.75" customHeight="1">
      <c r="A44" s="3"/>
      <c r="B44" s="206"/>
      <c r="C44" s="3"/>
      <c r="D44" s="206"/>
      <c r="E44" s="206"/>
      <c r="F44" s="206"/>
      <c r="G44" s="20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5.75" customHeight="1">
      <c r="A45" s="3"/>
      <c r="B45" s="206"/>
      <c r="C45" s="3"/>
      <c r="D45" s="206"/>
      <c r="E45" s="206"/>
      <c r="F45" s="206"/>
      <c r="G45" s="206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5.75" customHeight="1">
      <c r="A46" s="3"/>
      <c r="B46" s="206"/>
      <c r="C46" s="3"/>
      <c r="D46" s="206"/>
      <c r="E46" s="206"/>
      <c r="F46" s="206"/>
      <c r="G46" s="20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5.75" customHeight="1">
      <c r="A47" s="3"/>
      <c r="B47" s="206"/>
      <c r="C47" s="3"/>
      <c r="D47" s="206"/>
      <c r="E47" s="206"/>
      <c r="F47" s="206"/>
      <c r="G47" s="206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5.75" customHeight="1">
      <c r="A48" s="3"/>
      <c r="B48" s="206"/>
      <c r="C48" s="3"/>
      <c r="D48" s="206"/>
      <c r="E48" s="206"/>
      <c r="F48" s="206"/>
      <c r="G48" s="206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5.75" customHeight="1">
      <c r="A49" s="3"/>
      <c r="B49" s="206"/>
      <c r="C49" s="3"/>
      <c r="D49" s="206"/>
      <c r="E49" s="206"/>
      <c r="F49" s="206"/>
      <c r="G49" s="206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5.75" customHeight="1">
      <c r="A50" s="3"/>
      <c r="B50" s="206"/>
      <c r="C50" s="3"/>
      <c r="D50" s="206"/>
      <c r="E50" s="206"/>
      <c r="F50" s="206"/>
      <c r="G50" s="206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5.75" customHeight="1">
      <c r="A51" s="3"/>
      <c r="B51" s="206"/>
      <c r="C51" s="3"/>
      <c r="D51" s="206"/>
      <c r="E51" s="206"/>
      <c r="F51" s="206"/>
      <c r="G51" s="206"/>
      <c r="H51" s="3"/>
      <c r="I51" s="3"/>
      <c r="J51" s="3"/>
      <c r="K51" s="3"/>
    </row>
    <row r="52" spans="1:24" ht="15.75" customHeight="1">
      <c r="A52" s="3"/>
      <c r="B52" s="206"/>
      <c r="C52" s="3"/>
      <c r="D52" s="206"/>
      <c r="E52" s="206"/>
      <c r="F52" s="206"/>
      <c r="G52" s="206"/>
      <c r="H52" s="3"/>
      <c r="I52" s="3"/>
      <c r="J52" s="3"/>
      <c r="K52" s="3"/>
    </row>
    <row r="53" spans="1:24" ht="15.75" customHeight="1">
      <c r="A53" s="3"/>
      <c r="B53" s="206"/>
      <c r="C53" s="3"/>
      <c r="D53" s="206"/>
      <c r="E53" s="206"/>
      <c r="F53" s="206"/>
      <c r="G53" s="206"/>
      <c r="H53" s="3"/>
      <c r="I53" s="3"/>
      <c r="J53" s="3"/>
      <c r="K53" s="3"/>
    </row>
    <row r="54" spans="1:24" ht="15.75" customHeight="1">
      <c r="A54" s="3"/>
      <c r="B54" s="206"/>
      <c r="C54" s="3"/>
      <c r="D54" s="206"/>
      <c r="E54" s="206"/>
      <c r="F54" s="206"/>
      <c r="G54" s="206"/>
      <c r="H54" s="3"/>
      <c r="I54" s="3"/>
      <c r="J54" s="3"/>
      <c r="K54" s="3"/>
    </row>
    <row r="55" spans="1:24" ht="15.75" customHeight="1">
      <c r="A55" s="3"/>
      <c r="B55" s="206"/>
      <c r="C55" s="3"/>
      <c r="D55" s="206"/>
      <c r="E55" s="206"/>
      <c r="F55" s="206"/>
      <c r="G55" s="206"/>
      <c r="H55" s="3"/>
      <c r="I55" s="3"/>
      <c r="J55" s="3"/>
      <c r="K55" s="3"/>
    </row>
    <row r="56" spans="1:24" ht="15.75" customHeight="1">
      <c r="A56" s="3"/>
      <c r="B56" s="206"/>
      <c r="C56" s="3"/>
      <c r="D56" s="206"/>
      <c r="E56" s="206"/>
      <c r="F56" s="206"/>
      <c r="G56" s="206"/>
      <c r="H56" s="3"/>
      <c r="I56" s="3"/>
      <c r="J56" s="3"/>
      <c r="K56" s="3"/>
    </row>
    <row r="57" spans="1:24" ht="15.75" customHeight="1">
      <c r="A57" s="3"/>
      <c r="B57" s="206"/>
      <c r="C57" s="3"/>
      <c r="D57" s="206"/>
      <c r="E57" s="206"/>
      <c r="F57" s="206"/>
      <c r="G57" s="206"/>
      <c r="H57" s="3"/>
      <c r="I57" s="3"/>
      <c r="J57" s="3"/>
      <c r="K57" s="3"/>
    </row>
    <row r="58" spans="1:24" ht="15.75" customHeight="1">
      <c r="A58" s="3"/>
      <c r="B58" s="206"/>
      <c r="C58" s="3"/>
      <c r="D58" s="206"/>
      <c r="E58" s="206"/>
      <c r="F58" s="206"/>
      <c r="G58" s="206"/>
      <c r="H58" s="3"/>
      <c r="I58" s="3"/>
      <c r="J58" s="3"/>
      <c r="K58" s="3"/>
    </row>
    <row r="59" spans="1:24" ht="15.75" customHeight="1">
      <c r="A59" s="3"/>
      <c r="B59" s="206"/>
      <c r="C59" s="3"/>
      <c r="D59" s="206"/>
      <c r="E59" s="206"/>
      <c r="F59" s="206"/>
      <c r="G59" s="206"/>
      <c r="H59" s="3"/>
      <c r="I59" s="3"/>
      <c r="J59" s="3"/>
      <c r="K59" s="3"/>
    </row>
    <row r="60" spans="1:24" ht="15.75" customHeight="1">
      <c r="A60" s="3"/>
      <c r="B60" s="206"/>
      <c r="C60" s="3"/>
      <c r="D60" s="206"/>
      <c r="E60" s="206"/>
      <c r="F60" s="206"/>
      <c r="G60" s="206"/>
      <c r="H60" s="3"/>
      <c r="I60" s="3"/>
      <c r="J60" s="3"/>
      <c r="K60" s="3"/>
    </row>
    <row r="61" spans="1:24" ht="15.75" customHeight="1">
      <c r="A61" s="3"/>
      <c r="B61" s="206"/>
      <c r="C61" s="3"/>
      <c r="D61" s="206"/>
      <c r="E61" s="206"/>
      <c r="F61" s="206"/>
      <c r="G61" s="206"/>
      <c r="H61" s="3"/>
      <c r="I61" s="3"/>
      <c r="J61" s="3"/>
      <c r="K61" s="3"/>
    </row>
    <row r="62" spans="1:24" ht="15.75" customHeight="1">
      <c r="A62" s="3"/>
      <c r="B62" s="206"/>
      <c r="C62" s="3"/>
      <c r="D62" s="206"/>
      <c r="E62" s="206"/>
      <c r="F62" s="206"/>
      <c r="G62" s="206"/>
      <c r="H62" s="3"/>
      <c r="I62" s="3"/>
      <c r="J62" s="3"/>
      <c r="K62" s="3"/>
    </row>
    <row r="63" spans="1:24" ht="15.75" customHeight="1">
      <c r="A63" s="3"/>
      <c r="B63" s="206"/>
      <c r="C63" s="3"/>
      <c r="D63" s="206"/>
      <c r="E63" s="206"/>
      <c r="F63" s="206"/>
      <c r="G63" s="206"/>
      <c r="H63" s="3"/>
      <c r="I63" s="3"/>
      <c r="J63" s="3"/>
      <c r="K63" s="3"/>
    </row>
    <row r="64" spans="1:24" ht="15.75" customHeight="1">
      <c r="A64" s="3"/>
      <c r="B64" s="206"/>
      <c r="C64" s="3"/>
      <c r="D64" s="206"/>
      <c r="E64" s="206"/>
      <c r="F64" s="206"/>
      <c r="G64" s="206"/>
      <c r="H64" s="3"/>
      <c r="I64" s="3"/>
      <c r="J64" s="3"/>
      <c r="K64" s="3"/>
    </row>
    <row r="65" spans="1:11" ht="15.75" customHeight="1">
      <c r="A65" s="3"/>
      <c r="B65" s="206"/>
      <c r="C65" s="3"/>
      <c r="D65" s="206"/>
      <c r="E65" s="206"/>
      <c r="F65" s="206"/>
      <c r="G65" s="206"/>
      <c r="H65" s="3"/>
      <c r="I65" s="3"/>
      <c r="J65" s="3"/>
      <c r="K65" s="3"/>
    </row>
    <row r="66" spans="1:11" ht="15.75" customHeight="1">
      <c r="A66" s="3"/>
      <c r="B66" s="206"/>
      <c r="C66" s="3"/>
      <c r="D66" s="206"/>
      <c r="E66" s="206"/>
      <c r="F66" s="206"/>
      <c r="G66" s="206"/>
      <c r="H66" s="3"/>
      <c r="I66" s="3"/>
      <c r="J66" s="3"/>
      <c r="K66" s="3"/>
    </row>
    <row r="67" spans="1:11" ht="15.75" customHeight="1">
      <c r="A67" s="3"/>
      <c r="B67" s="206"/>
      <c r="C67" s="3"/>
      <c r="D67" s="206"/>
      <c r="E67" s="206"/>
      <c r="F67" s="206"/>
      <c r="G67" s="206"/>
      <c r="H67" s="3"/>
      <c r="I67" s="3"/>
      <c r="J67" s="3"/>
      <c r="K67" s="3"/>
    </row>
    <row r="68" spans="1:11" ht="15.75" customHeight="1">
      <c r="A68" s="3"/>
      <c r="B68" s="206"/>
      <c r="C68" s="3"/>
      <c r="D68" s="206"/>
      <c r="E68" s="206"/>
      <c r="F68" s="206"/>
      <c r="G68" s="206"/>
      <c r="H68" s="3"/>
      <c r="I68" s="3"/>
      <c r="J68" s="3"/>
      <c r="K68" s="3"/>
    </row>
    <row r="69" spans="1:11" ht="15.75" customHeight="1">
      <c r="A69" s="3"/>
      <c r="B69" s="206"/>
      <c r="C69" s="3"/>
      <c r="D69" s="206"/>
      <c r="E69" s="206"/>
      <c r="F69" s="206"/>
      <c r="G69" s="206"/>
      <c r="H69" s="3"/>
      <c r="I69" s="3"/>
      <c r="J69" s="3"/>
      <c r="K69" s="3"/>
    </row>
    <row r="70" spans="1:11" ht="15.75" customHeight="1">
      <c r="A70" s="3"/>
      <c r="B70" s="206"/>
      <c r="C70" s="3"/>
      <c r="D70" s="206"/>
      <c r="E70" s="206"/>
      <c r="F70" s="206"/>
      <c r="G70" s="206"/>
      <c r="H70" s="3"/>
      <c r="I70" s="3"/>
      <c r="J70" s="3"/>
      <c r="K70" s="3"/>
    </row>
    <row r="71" spans="1:11" ht="15.75" customHeight="1">
      <c r="A71" s="3"/>
      <c r="B71" s="206"/>
      <c r="C71" s="3"/>
      <c r="D71" s="206"/>
      <c r="E71" s="206"/>
      <c r="F71" s="206"/>
      <c r="G71" s="206"/>
      <c r="H71" s="3"/>
      <c r="I71" s="3"/>
      <c r="J71" s="3"/>
      <c r="K71" s="3"/>
    </row>
    <row r="72" spans="1:11" ht="15.75" customHeight="1">
      <c r="A72" s="3"/>
      <c r="B72" s="206"/>
      <c r="C72" s="3"/>
      <c r="D72" s="206"/>
      <c r="E72" s="206"/>
      <c r="F72" s="206"/>
      <c r="G72" s="206"/>
      <c r="H72" s="3"/>
      <c r="I72" s="3"/>
      <c r="J72" s="3"/>
      <c r="K72" s="3"/>
    </row>
    <row r="73" spans="1:11" ht="15.75" customHeight="1">
      <c r="A73" s="3"/>
      <c r="B73" s="206"/>
      <c r="C73" s="3"/>
      <c r="D73" s="206"/>
      <c r="E73" s="206"/>
      <c r="F73" s="206"/>
      <c r="G73" s="206"/>
      <c r="H73" s="3"/>
      <c r="I73" s="3"/>
      <c r="J73" s="3"/>
      <c r="K73" s="3"/>
    </row>
    <row r="74" spans="1:11" ht="15.75" customHeight="1">
      <c r="A74" s="3"/>
      <c r="B74" s="206"/>
      <c r="C74" s="3"/>
      <c r="D74" s="206"/>
      <c r="E74" s="206"/>
      <c r="F74" s="206"/>
      <c r="G74" s="206"/>
      <c r="H74" s="3"/>
      <c r="I74" s="3"/>
      <c r="J74" s="3"/>
      <c r="K74" s="3"/>
    </row>
    <row r="75" spans="1:11" ht="15.75" customHeight="1">
      <c r="A75" s="3"/>
      <c r="B75" s="206"/>
      <c r="C75" s="3"/>
      <c r="D75" s="206"/>
      <c r="E75" s="206"/>
      <c r="F75" s="206"/>
      <c r="G75" s="206"/>
      <c r="H75" s="3"/>
      <c r="I75" s="3"/>
      <c r="J75" s="3"/>
      <c r="K75" s="3"/>
    </row>
    <row r="76" spans="1:11" ht="15.75" customHeight="1">
      <c r="A76" s="3"/>
      <c r="B76" s="206"/>
      <c r="C76" s="3"/>
      <c r="D76" s="206"/>
      <c r="E76" s="206"/>
      <c r="F76" s="206"/>
      <c r="G76" s="206"/>
      <c r="H76" s="3"/>
      <c r="I76" s="3"/>
      <c r="J76" s="3"/>
      <c r="K76" s="3"/>
    </row>
    <row r="77" spans="1:11" ht="15.75" customHeight="1">
      <c r="A77" s="3"/>
      <c r="B77" s="206"/>
      <c r="C77" s="3"/>
      <c r="D77" s="206"/>
      <c r="E77" s="206"/>
      <c r="F77" s="206"/>
      <c r="G77" s="206"/>
      <c r="H77" s="3"/>
      <c r="I77" s="3"/>
      <c r="J77" s="3"/>
      <c r="K77" s="3"/>
    </row>
    <row r="78" spans="1:11" ht="15.75" customHeight="1">
      <c r="A78" s="3"/>
      <c r="B78" s="206"/>
      <c r="C78" s="3"/>
      <c r="D78" s="206"/>
      <c r="E78" s="206"/>
      <c r="F78" s="206"/>
      <c r="G78" s="206"/>
      <c r="H78" s="3"/>
      <c r="I78" s="3"/>
      <c r="J78" s="3"/>
      <c r="K78" s="3"/>
    </row>
    <row r="79" spans="1:11" ht="15.75" customHeight="1">
      <c r="A79" s="3"/>
      <c r="B79" s="206"/>
      <c r="C79" s="3"/>
      <c r="D79" s="206"/>
      <c r="E79" s="206"/>
      <c r="F79" s="206"/>
      <c r="G79" s="206"/>
      <c r="H79" s="3"/>
      <c r="I79" s="3"/>
      <c r="J79" s="3"/>
      <c r="K79" s="3"/>
    </row>
    <row r="80" spans="1:11" ht="15.75" customHeight="1">
      <c r="A80" s="3"/>
      <c r="B80" s="206"/>
      <c r="C80" s="3"/>
      <c r="D80" s="206"/>
      <c r="E80" s="206"/>
      <c r="F80" s="206"/>
      <c r="G80" s="206"/>
      <c r="H80" s="3"/>
      <c r="I80" s="3"/>
      <c r="J80" s="3"/>
      <c r="K80" s="3"/>
    </row>
    <row r="81" spans="1:11" ht="15.75" customHeight="1">
      <c r="A81" s="3"/>
      <c r="B81" s="206"/>
      <c r="C81" s="3"/>
      <c r="D81" s="206"/>
      <c r="E81" s="206"/>
      <c r="F81" s="206"/>
      <c r="G81" s="206"/>
      <c r="H81" s="3"/>
      <c r="I81" s="3"/>
      <c r="J81" s="3"/>
      <c r="K81" s="3"/>
    </row>
    <row r="82" spans="1:11" ht="15.75" customHeight="1">
      <c r="A82" s="3"/>
      <c r="B82" s="206"/>
      <c r="C82" s="3"/>
      <c r="D82" s="206"/>
      <c r="E82" s="206"/>
      <c r="F82" s="206"/>
      <c r="G82" s="206"/>
      <c r="H82" s="3"/>
      <c r="I82" s="3"/>
      <c r="J82" s="3"/>
      <c r="K82" s="3"/>
    </row>
    <row r="83" spans="1:11" ht="15.75" customHeight="1">
      <c r="A83" s="3"/>
      <c r="B83" s="206"/>
      <c r="C83" s="3"/>
      <c r="D83" s="206"/>
      <c r="E83" s="206"/>
      <c r="F83" s="206"/>
      <c r="G83" s="206"/>
      <c r="H83" s="3"/>
      <c r="I83" s="3"/>
      <c r="J83" s="3"/>
      <c r="K83" s="3"/>
    </row>
    <row r="84" spans="1:11" ht="15.75" customHeight="1">
      <c r="A84" s="3"/>
      <c r="B84" s="206"/>
      <c r="C84" s="3"/>
      <c r="D84" s="206"/>
      <c r="E84" s="206"/>
      <c r="F84" s="206"/>
      <c r="G84" s="206"/>
      <c r="H84" s="3"/>
      <c r="I84" s="3"/>
      <c r="J84" s="3"/>
      <c r="K84" s="3"/>
    </row>
    <row r="85" spans="1:11" ht="15.75" customHeight="1">
      <c r="A85" s="3"/>
      <c r="B85" s="206"/>
      <c r="C85" s="3"/>
      <c r="D85" s="206"/>
      <c r="E85" s="206"/>
      <c r="F85" s="206"/>
      <c r="G85" s="206"/>
      <c r="H85" s="3"/>
      <c r="I85" s="3"/>
      <c r="J85" s="3"/>
      <c r="K85" s="3"/>
    </row>
    <row r="86" spans="1:11" ht="15.75" customHeight="1">
      <c r="A86" s="3"/>
      <c r="B86" s="206"/>
      <c r="C86" s="3"/>
      <c r="D86" s="206"/>
      <c r="E86" s="206"/>
      <c r="F86" s="206"/>
      <c r="G86" s="206"/>
      <c r="H86" s="3"/>
      <c r="I86" s="3"/>
      <c r="J86" s="3"/>
      <c r="K86" s="3"/>
    </row>
    <row r="87" spans="1:11" ht="15.75" customHeight="1">
      <c r="A87" s="3"/>
      <c r="B87" s="206"/>
      <c r="C87" s="3"/>
      <c r="D87" s="206"/>
      <c r="E87" s="206"/>
      <c r="F87" s="206"/>
      <c r="G87" s="206"/>
      <c r="H87" s="3"/>
      <c r="I87" s="3"/>
      <c r="J87" s="3"/>
      <c r="K87" s="3"/>
    </row>
    <row r="88" spans="1:11" ht="15.75" customHeight="1">
      <c r="A88" s="3"/>
      <c r="B88" s="206"/>
      <c r="C88" s="3"/>
      <c r="D88" s="206"/>
      <c r="E88" s="206"/>
      <c r="F88" s="206"/>
      <c r="G88" s="206"/>
      <c r="H88" s="3"/>
      <c r="I88" s="3"/>
      <c r="J88" s="3"/>
      <c r="K88" s="3"/>
    </row>
    <row r="89" spans="1:11" ht="15.75" customHeight="1">
      <c r="A89" s="3"/>
      <c r="B89" s="206"/>
      <c r="C89" s="3"/>
      <c r="D89" s="206"/>
      <c r="E89" s="206"/>
      <c r="F89" s="206"/>
      <c r="G89" s="206"/>
      <c r="H89" s="3"/>
      <c r="I89" s="3"/>
      <c r="J89" s="3"/>
      <c r="K89" s="3"/>
    </row>
    <row r="90" spans="1:11" ht="15.75" customHeight="1">
      <c r="A90" s="3"/>
      <c r="B90" s="206"/>
      <c r="C90" s="3"/>
      <c r="D90" s="206"/>
      <c r="E90" s="206"/>
      <c r="F90" s="206"/>
      <c r="G90" s="206"/>
      <c r="H90" s="3"/>
      <c r="I90" s="3"/>
      <c r="J90" s="3"/>
      <c r="K90" s="3"/>
    </row>
    <row r="91" spans="1:11" ht="15.75" customHeight="1">
      <c r="A91" s="3"/>
      <c r="B91" s="206"/>
      <c r="C91" s="3"/>
      <c r="D91" s="206"/>
      <c r="E91" s="206"/>
      <c r="F91" s="206"/>
      <c r="G91" s="206"/>
      <c r="H91" s="3"/>
      <c r="I91" s="3"/>
      <c r="J91" s="3"/>
      <c r="K91" s="3"/>
    </row>
    <row r="92" spans="1:11" ht="15.75" customHeight="1">
      <c r="A92" s="3"/>
      <c r="B92" s="206"/>
      <c r="C92" s="3"/>
      <c r="D92" s="206"/>
      <c r="E92" s="206"/>
      <c r="F92" s="206"/>
      <c r="G92" s="206"/>
      <c r="H92" s="3"/>
      <c r="I92" s="3"/>
      <c r="J92" s="3"/>
      <c r="K92" s="3"/>
    </row>
    <row r="93" spans="1:11" ht="15.75" customHeight="1">
      <c r="A93" s="3"/>
      <c r="B93" s="206"/>
      <c r="C93" s="3"/>
      <c r="D93" s="206"/>
      <c r="E93" s="206"/>
      <c r="F93" s="206"/>
      <c r="G93" s="206"/>
      <c r="H93" s="3"/>
      <c r="I93" s="3"/>
      <c r="J93" s="3"/>
      <c r="K93" s="3"/>
    </row>
    <row r="94" spans="1:11" ht="15.75" customHeight="1">
      <c r="A94" s="3"/>
      <c r="B94" s="206"/>
      <c r="C94" s="3"/>
      <c r="D94" s="206"/>
      <c r="E94" s="206"/>
      <c r="F94" s="206"/>
      <c r="G94" s="206"/>
      <c r="H94" s="3"/>
      <c r="I94" s="3"/>
      <c r="J94" s="3"/>
      <c r="K94" s="3"/>
    </row>
    <row r="95" spans="1:11" ht="15.75" customHeight="1">
      <c r="A95" s="3"/>
      <c r="B95" s="206"/>
      <c r="C95" s="3"/>
      <c r="D95" s="206"/>
      <c r="E95" s="206"/>
      <c r="F95" s="206"/>
      <c r="G95" s="206"/>
      <c r="H95" s="3"/>
      <c r="I95" s="3"/>
      <c r="J95" s="3"/>
      <c r="K95" s="3"/>
    </row>
    <row r="96" spans="1:11" ht="15.75" customHeight="1">
      <c r="A96" s="3"/>
      <c r="B96" s="206"/>
      <c r="C96" s="3"/>
      <c r="D96" s="206"/>
      <c r="E96" s="206"/>
      <c r="F96" s="206"/>
      <c r="G96" s="206"/>
      <c r="H96" s="3"/>
      <c r="I96" s="3"/>
      <c r="J96" s="3"/>
      <c r="K96" s="3"/>
    </row>
    <row r="97" spans="1:11" ht="15.75" customHeight="1">
      <c r="A97" s="3"/>
      <c r="B97" s="206"/>
      <c r="C97" s="3"/>
      <c r="D97" s="206"/>
      <c r="E97" s="206"/>
      <c r="F97" s="206"/>
      <c r="G97" s="206"/>
      <c r="H97" s="3"/>
      <c r="I97" s="3"/>
      <c r="J97" s="3"/>
      <c r="K97" s="3"/>
    </row>
    <row r="98" spans="1:11" ht="15.75" customHeight="1">
      <c r="A98" s="3"/>
      <c r="B98" s="206"/>
      <c r="C98" s="3"/>
      <c r="D98" s="206"/>
      <c r="E98" s="206"/>
      <c r="F98" s="206"/>
      <c r="G98" s="206"/>
      <c r="H98" s="3"/>
      <c r="I98" s="3"/>
      <c r="J98" s="3"/>
      <c r="K98" s="3"/>
    </row>
    <row r="99" spans="1:11" ht="15.75" customHeight="1">
      <c r="A99" s="3"/>
      <c r="B99" s="206"/>
      <c r="C99" s="3"/>
      <c r="D99" s="206"/>
      <c r="E99" s="206"/>
      <c r="F99" s="206"/>
      <c r="G99" s="206"/>
      <c r="H99" s="3"/>
      <c r="I99" s="3"/>
      <c r="J99" s="3"/>
      <c r="K99" s="3"/>
    </row>
    <row r="100" spans="1:11" ht="15.75" customHeight="1">
      <c r="A100" s="3"/>
      <c r="B100" s="206"/>
      <c r="C100" s="3"/>
      <c r="D100" s="206"/>
      <c r="E100" s="206"/>
      <c r="F100" s="206"/>
      <c r="G100" s="206"/>
      <c r="H100" s="3"/>
      <c r="I100" s="3"/>
      <c r="J100" s="3"/>
      <c r="K100" s="3"/>
    </row>
    <row r="101" spans="1:11" ht="15.75" customHeight="1">
      <c r="A101" s="3"/>
      <c r="B101" s="206"/>
      <c r="C101" s="3"/>
      <c r="D101" s="206"/>
      <c r="E101" s="206"/>
      <c r="F101" s="206"/>
      <c r="G101" s="206"/>
      <c r="H101" s="3"/>
      <c r="I101" s="3"/>
      <c r="J101" s="3"/>
      <c r="K101" s="3"/>
    </row>
    <row r="102" spans="1:11" ht="15.75" customHeight="1">
      <c r="A102" s="3"/>
      <c r="B102" s="206"/>
      <c r="C102" s="3"/>
      <c r="D102" s="206"/>
      <c r="E102" s="206"/>
      <c r="F102" s="206"/>
      <c r="G102" s="206"/>
      <c r="H102" s="3"/>
      <c r="I102" s="3"/>
      <c r="J102" s="3"/>
      <c r="K102" s="3"/>
    </row>
    <row r="103" spans="1:11" ht="15.75" customHeight="1">
      <c r="A103" s="3"/>
      <c r="B103" s="206"/>
      <c r="C103" s="3"/>
      <c r="D103" s="206"/>
      <c r="E103" s="206"/>
      <c r="F103" s="206"/>
      <c r="G103" s="206"/>
      <c r="H103" s="3"/>
      <c r="I103" s="3"/>
      <c r="J103" s="3"/>
      <c r="K103" s="3"/>
    </row>
    <row r="104" spans="1:11" ht="15.75" customHeight="1">
      <c r="A104" s="3"/>
      <c r="B104" s="206"/>
      <c r="C104" s="3"/>
      <c r="D104" s="206"/>
      <c r="E104" s="206"/>
      <c r="F104" s="206"/>
      <c r="G104" s="206"/>
      <c r="H104" s="3"/>
      <c r="I104" s="3"/>
      <c r="J104" s="3"/>
      <c r="K104" s="3"/>
    </row>
    <row r="105" spans="1:11" ht="15.75" customHeight="1">
      <c r="A105" s="3"/>
      <c r="B105" s="206"/>
      <c r="C105" s="3"/>
      <c r="D105" s="206"/>
      <c r="E105" s="206"/>
      <c r="F105" s="206"/>
      <c r="G105" s="206"/>
      <c r="H105" s="3"/>
      <c r="I105" s="3"/>
      <c r="J105" s="3"/>
      <c r="K105" s="3"/>
    </row>
    <row r="106" spans="1:11" ht="15.75" customHeight="1">
      <c r="A106" s="3"/>
      <c r="B106" s="206"/>
      <c r="C106" s="3"/>
      <c r="D106" s="206"/>
      <c r="E106" s="206"/>
      <c r="F106" s="206"/>
      <c r="G106" s="206"/>
      <c r="H106" s="3"/>
      <c r="I106" s="3"/>
      <c r="J106" s="3"/>
      <c r="K106" s="3"/>
    </row>
    <row r="107" spans="1:11" ht="15.75" customHeight="1">
      <c r="A107" s="3"/>
      <c r="B107" s="206"/>
      <c r="C107" s="3"/>
      <c r="D107" s="206"/>
      <c r="E107" s="206"/>
      <c r="F107" s="206"/>
      <c r="G107" s="206"/>
      <c r="H107" s="3"/>
      <c r="I107" s="3"/>
      <c r="J107" s="3"/>
      <c r="K107" s="3"/>
    </row>
    <row r="108" spans="1:11" ht="15.75" customHeight="1">
      <c r="A108" s="3"/>
      <c r="B108" s="206"/>
      <c r="C108" s="3"/>
      <c r="D108" s="206"/>
      <c r="E108" s="206"/>
      <c r="F108" s="206"/>
      <c r="G108" s="206"/>
      <c r="H108" s="3"/>
      <c r="I108" s="3"/>
      <c r="J108" s="3"/>
      <c r="K108" s="3"/>
    </row>
    <row r="109" spans="1:11" ht="15.75" customHeight="1">
      <c r="A109" s="3"/>
      <c r="B109" s="206"/>
      <c r="C109" s="3"/>
      <c r="D109" s="206"/>
      <c r="E109" s="206"/>
      <c r="F109" s="206"/>
      <c r="G109" s="206"/>
      <c r="H109" s="3"/>
      <c r="I109" s="3"/>
      <c r="J109" s="3"/>
      <c r="K109" s="3"/>
    </row>
    <row r="110" spans="1:11" ht="15.75" customHeight="1">
      <c r="A110" s="3"/>
      <c r="B110" s="206"/>
      <c r="C110" s="3"/>
      <c r="D110" s="206"/>
      <c r="E110" s="206"/>
      <c r="F110" s="206"/>
      <c r="G110" s="206"/>
      <c r="H110" s="3"/>
      <c r="I110" s="3"/>
      <c r="J110" s="3"/>
      <c r="K110" s="3"/>
    </row>
    <row r="111" spans="1:11" ht="15.75" customHeight="1">
      <c r="A111" s="3"/>
      <c r="B111" s="206"/>
      <c r="C111" s="3"/>
      <c r="D111" s="206"/>
      <c r="E111" s="206"/>
      <c r="F111" s="206"/>
      <c r="G111" s="206"/>
      <c r="H111" s="3"/>
      <c r="I111" s="3"/>
      <c r="J111" s="3"/>
      <c r="K111" s="3"/>
    </row>
    <row r="112" spans="1:11" ht="15.75" customHeight="1">
      <c r="A112" s="3"/>
      <c r="B112" s="206"/>
      <c r="C112" s="3"/>
      <c r="D112" s="206"/>
      <c r="E112" s="206"/>
      <c r="F112" s="206"/>
      <c r="G112" s="206"/>
      <c r="H112" s="3"/>
      <c r="I112" s="3"/>
      <c r="J112" s="3"/>
      <c r="K112" s="3"/>
    </row>
    <row r="113" spans="1:11" ht="15.75" customHeight="1">
      <c r="A113" s="3"/>
      <c r="B113" s="206"/>
      <c r="C113" s="3"/>
      <c r="D113" s="206"/>
      <c r="E113" s="206"/>
      <c r="F113" s="206"/>
      <c r="G113" s="206"/>
      <c r="H113" s="3"/>
      <c r="I113" s="3"/>
      <c r="J113" s="3"/>
      <c r="K113" s="3"/>
    </row>
    <row r="114" spans="1:11" ht="15.75" customHeight="1">
      <c r="A114" s="3"/>
      <c r="B114" s="206"/>
      <c r="C114" s="3"/>
      <c r="D114" s="206"/>
      <c r="E114" s="206"/>
      <c r="F114" s="206"/>
      <c r="G114" s="206"/>
      <c r="H114" s="3"/>
      <c r="I114" s="3"/>
      <c r="J114" s="3"/>
      <c r="K114" s="3"/>
    </row>
    <row r="115" spans="1:11" ht="15.75" customHeight="1">
      <c r="A115" s="3"/>
      <c r="B115" s="206"/>
      <c r="C115" s="3"/>
      <c r="D115" s="206"/>
      <c r="E115" s="206"/>
      <c r="F115" s="206"/>
      <c r="G115" s="206"/>
      <c r="H115" s="3"/>
      <c r="I115" s="3"/>
      <c r="J115" s="3"/>
      <c r="K115" s="3"/>
    </row>
    <row r="116" spans="1:11" ht="15.75" customHeight="1">
      <c r="A116" s="3"/>
      <c r="B116" s="206"/>
      <c r="C116" s="3"/>
      <c r="D116" s="206"/>
      <c r="E116" s="206"/>
      <c r="F116" s="206"/>
      <c r="G116" s="206"/>
      <c r="H116" s="3"/>
      <c r="I116" s="3"/>
      <c r="J116" s="3"/>
      <c r="K116" s="3"/>
    </row>
    <row r="117" spans="1:11" ht="15.75" customHeight="1">
      <c r="A117" s="3"/>
      <c r="B117" s="206"/>
      <c r="C117" s="3"/>
      <c r="D117" s="206"/>
      <c r="E117" s="206"/>
      <c r="F117" s="206"/>
      <c r="G117" s="206"/>
      <c r="H117" s="3"/>
      <c r="I117" s="3"/>
      <c r="J117" s="3"/>
      <c r="K117" s="3"/>
    </row>
    <row r="118" spans="1:11" ht="15.75" customHeight="1">
      <c r="A118" s="3"/>
      <c r="B118" s="206"/>
      <c r="C118" s="3"/>
      <c r="D118" s="206"/>
      <c r="E118" s="206"/>
      <c r="F118" s="206"/>
      <c r="G118" s="206"/>
      <c r="H118" s="3"/>
      <c r="I118" s="3"/>
      <c r="J118" s="3"/>
      <c r="K118" s="3"/>
    </row>
    <row r="119" spans="1:11" ht="15.75" customHeight="1">
      <c r="A119" s="3"/>
      <c r="B119" s="206"/>
      <c r="C119" s="3"/>
      <c r="D119" s="206"/>
      <c r="E119" s="206"/>
      <c r="F119" s="206"/>
      <c r="G119" s="206"/>
      <c r="H119" s="3"/>
      <c r="I119" s="3"/>
      <c r="J119" s="3"/>
      <c r="K119" s="3"/>
    </row>
    <row r="120" spans="1:11" ht="15.75" customHeight="1">
      <c r="A120" s="3"/>
      <c r="B120" s="206"/>
      <c r="C120" s="3"/>
      <c r="D120" s="206"/>
      <c r="E120" s="206"/>
      <c r="F120" s="206"/>
      <c r="G120" s="206"/>
      <c r="H120" s="3"/>
      <c r="I120" s="3"/>
      <c r="J120" s="3"/>
      <c r="K120" s="3"/>
    </row>
    <row r="121" spans="1:11" ht="15.75" customHeight="1">
      <c r="A121" s="3"/>
      <c r="B121" s="206"/>
      <c r="C121" s="3"/>
      <c r="D121" s="206"/>
      <c r="E121" s="206"/>
      <c r="F121" s="206"/>
      <c r="G121" s="206"/>
      <c r="H121" s="3"/>
      <c r="I121" s="3"/>
      <c r="J121" s="3"/>
      <c r="K121" s="3"/>
    </row>
    <row r="122" spans="1:11" ht="15.75" customHeight="1">
      <c r="A122" s="3"/>
      <c r="B122" s="206"/>
      <c r="C122" s="3"/>
      <c r="D122" s="206"/>
      <c r="E122" s="206"/>
      <c r="F122" s="206"/>
      <c r="G122" s="206"/>
      <c r="H122" s="3"/>
      <c r="I122" s="3"/>
      <c r="J122" s="3"/>
      <c r="K122" s="3"/>
    </row>
    <row r="123" spans="1:11" ht="15.75" customHeight="1">
      <c r="A123" s="3"/>
      <c r="B123" s="206"/>
      <c r="C123" s="3"/>
      <c r="D123" s="206"/>
      <c r="E123" s="206"/>
      <c r="F123" s="206"/>
      <c r="G123" s="206"/>
      <c r="H123" s="3"/>
      <c r="I123" s="3"/>
      <c r="J123" s="3"/>
      <c r="K123" s="3"/>
    </row>
    <row r="124" spans="1:11" ht="15.75" customHeight="1">
      <c r="A124" s="3"/>
      <c r="B124" s="206"/>
      <c r="C124" s="3"/>
      <c r="D124" s="206"/>
      <c r="E124" s="206"/>
      <c r="F124" s="206"/>
      <c r="G124" s="206"/>
      <c r="H124" s="3"/>
      <c r="I124" s="3"/>
      <c r="J124" s="3"/>
      <c r="K124" s="3"/>
    </row>
    <row r="125" spans="1:11" ht="15.75" customHeight="1">
      <c r="A125" s="3"/>
      <c r="B125" s="206"/>
      <c r="C125" s="3"/>
      <c r="D125" s="206"/>
      <c r="E125" s="206"/>
      <c r="F125" s="206"/>
      <c r="G125" s="206"/>
      <c r="H125" s="3"/>
      <c r="I125" s="3"/>
      <c r="J125" s="3"/>
      <c r="K125" s="3"/>
    </row>
    <row r="126" spans="1:11" ht="15.75" customHeight="1">
      <c r="A126" s="3"/>
      <c r="B126" s="206"/>
      <c r="C126" s="3"/>
      <c r="D126" s="206"/>
      <c r="E126" s="206"/>
      <c r="F126" s="206"/>
      <c r="G126" s="206"/>
      <c r="H126" s="3"/>
      <c r="I126" s="3"/>
      <c r="J126" s="3"/>
      <c r="K126" s="3"/>
    </row>
    <row r="127" spans="1:11" ht="15.75" customHeight="1">
      <c r="A127" s="3"/>
      <c r="B127" s="206"/>
      <c r="C127" s="3"/>
      <c r="D127" s="206"/>
      <c r="E127" s="206"/>
      <c r="F127" s="206"/>
      <c r="G127" s="206"/>
      <c r="H127" s="3"/>
      <c r="I127" s="3"/>
      <c r="J127" s="3"/>
      <c r="K127" s="3"/>
    </row>
    <row r="128" spans="1:11" ht="15.75" customHeight="1">
      <c r="A128" s="3"/>
      <c r="B128" s="206"/>
      <c r="C128" s="3"/>
      <c r="D128" s="206"/>
      <c r="E128" s="206"/>
      <c r="F128" s="206"/>
      <c r="G128" s="206"/>
      <c r="H128" s="3"/>
      <c r="I128" s="3"/>
      <c r="J128" s="3"/>
      <c r="K128" s="3"/>
    </row>
    <row r="129" spans="1:11" ht="15.75" customHeight="1">
      <c r="A129" s="3"/>
      <c r="B129" s="206"/>
      <c r="C129" s="3"/>
      <c r="D129" s="206"/>
      <c r="E129" s="206"/>
      <c r="F129" s="206"/>
      <c r="G129" s="206"/>
      <c r="H129" s="3"/>
      <c r="I129" s="3"/>
      <c r="J129" s="3"/>
      <c r="K129" s="3"/>
    </row>
    <row r="130" spans="1:11" ht="15.75" customHeight="1">
      <c r="A130" s="3"/>
      <c r="B130" s="206"/>
      <c r="C130" s="3"/>
      <c r="D130" s="206"/>
      <c r="E130" s="206"/>
      <c r="F130" s="206"/>
      <c r="G130" s="206"/>
      <c r="H130" s="3"/>
      <c r="I130" s="3"/>
      <c r="J130" s="3"/>
      <c r="K130" s="3"/>
    </row>
    <row r="131" spans="1:11" ht="15.75" customHeight="1">
      <c r="A131" s="3"/>
      <c r="B131" s="206"/>
      <c r="C131" s="3"/>
      <c r="D131" s="206"/>
      <c r="E131" s="206"/>
      <c r="F131" s="206"/>
      <c r="G131" s="206"/>
      <c r="H131" s="3"/>
      <c r="I131" s="3"/>
      <c r="J131" s="3"/>
      <c r="K131" s="3"/>
    </row>
    <row r="132" spans="1:11" ht="15.75" customHeight="1">
      <c r="A132" s="3"/>
      <c r="B132" s="206"/>
      <c r="C132" s="3"/>
      <c r="D132" s="206"/>
      <c r="E132" s="206"/>
      <c r="F132" s="206"/>
      <c r="G132" s="206"/>
      <c r="H132" s="3"/>
      <c r="I132" s="3"/>
      <c r="J132" s="3"/>
      <c r="K132" s="3"/>
    </row>
    <row r="133" spans="1:11" ht="15.75" customHeight="1">
      <c r="A133" s="3"/>
      <c r="B133" s="206"/>
      <c r="C133" s="3"/>
      <c r="D133" s="206"/>
      <c r="E133" s="206"/>
      <c r="F133" s="206"/>
      <c r="G133" s="206"/>
      <c r="H133" s="3"/>
      <c r="I133" s="3"/>
      <c r="J133" s="3"/>
      <c r="K133" s="3"/>
    </row>
    <row r="134" spans="1:11" ht="15.75" customHeight="1">
      <c r="A134" s="3"/>
      <c r="B134" s="206"/>
      <c r="C134" s="3"/>
      <c r="D134" s="206"/>
      <c r="E134" s="206"/>
      <c r="F134" s="206"/>
      <c r="G134" s="206"/>
      <c r="H134" s="3"/>
      <c r="I134" s="3"/>
      <c r="J134" s="3"/>
      <c r="K134" s="3"/>
    </row>
    <row r="135" spans="1:11" ht="15.75" customHeight="1">
      <c r="A135" s="3"/>
      <c r="B135" s="206"/>
      <c r="C135" s="3"/>
      <c r="D135" s="206"/>
      <c r="E135" s="206"/>
      <c r="F135" s="206"/>
      <c r="G135" s="206"/>
      <c r="H135" s="3"/>
      <c r="I135" s="3"/>
      <c r="J135" s="3"/>
      <c r="K135" s="3"/>
    </row>
    <row r="136" spans="1:11" ht="15.75" customHeight="1">
      <c r="A136" s="3"/>
      <c r="B136" s="206"/>
      <c r="C136" s="3"/>
      <c r="D136" s="206"/>
      <c r="E136" s="206"/>
      <c r="F136" s="206"/>
      <c r="G136" s="206"/>
      <c r="H136" s="3"/>
      <c r="I136" s="3"/>
      <c r="J136" s="3"/>
      <c r="K136" s="3"/>
    </row>
    <row r="137" spans="1:11" ht="15.75" customHeight="1">
      <c r="A137" s="3"/>
      <c r="B137" s="206"/>
      <c r="C137" s="3"/>
      <c r="D137" s="206"/>
      <c r="E137" s="206"/>
      <c r="F137" s="206"/>
      <c r="G137" s="206"/>
      <c r="H137" s="3"/>
      <c r="I137" s="3"/>
      <c r="J137" s="3"/>
      <c r="K137" s="3"/>
    </row>
    <row r="138" spans="1:11" ht="15.75" customHeight="1">
      <c r="A138" s="3"/>
      <c r="B138" s="206"/>
      <c r="C138" s="3"/>
      <c r="D138" s="206"/>
      <c r="E138" s="206"/>
      <c r="F138" s="206"/>
      <c r="G138" s="206"/>
      <c r="H138" s="3"/>
      <c r="I138" s="3"/>
      <c r="J138" s="3"/>
      <c r="K138" s="3"/>
    </row>
    <row r="139" spans="1:11" ht="15.75" customHeight="1">
      <c r="A139" s="3"/>
      <c r="B139" s="206"/>
      <c r="C139" s="3"/>
      <c r="D139" s="206"/>
      <c r="E139" s="206"/>
      <c r="F139" s="206"/>
      <c r="G139" s="206"/>
      <c r="H139" s="3"/>
      <c r="I139" s="3"/>
      <c r="J139" s="3"/>
      <c r="K139" s="3"/>
    </row>
    <row r="140" spans="1:11" ht="15.75" customHeight="1">
      <c r="A140" s="3"/>
      <c r="B140" s="206"/>
      <c r="C140" s="3"/>
      <c r="D140" s="206"/>
      <c r="E140" s="206"/>
      <c r="F140" s="206"/>
      <c r="G140" s="206"/>
      <c r="H140" s="3"/>
      <c r="I140" s="3"/>
      <c r="J140" s="3"/>
      <c r="K140" s="3"/>
    </row>
    <row r="141" spans="1:11" ht="15.75" customHeight="1">
      <c r="A141" s="3"/>
      <c r="B141" s="206"/>
      <c r="C141" s="3"/>
      <c r="D141" s="206"/>
      <c r="E141" s="206"/>
      <c r="F141" s="206"/>
      <c r="G141" s="206"/>
      <c r="H141" s="3"/>
      <c r="I141" s="3"/>
      <c r="J141" s="3"/>
      <c r="K141" s="3"/>
    </row>
    <row r="142" spans="1:11" ht="15.75" customHeight="1">
      <c r="A142" s="3"/>
      <c r="B142" s="206"/>
      <c r="C142" s="3"/>
      <c r="D142" s="206"/>
      <c r="E142" s="206"/>
      <c r="F142" s="206"/>
      <c r="G142" s="206"/>
      <c r="H142" s="3"/>
      <c r="I142" s="3"/>
      <c r="J142" s="3"/>
      <c r="K142" s="3"/>
    </row>
    <row r="143" spans="1:11" ht="15.75" customHeight="1">
      <c r="A143" s="3"/>
      <c r="B143" s="206"/>
      <c r="C143" s="3"/>
      <c r="D143" s="206"/>
      <c r="E143" s="206"/>
      <c r="F143" s="206"/>
      <c r="G143" s="206"/>
      <c r="H143" s="3"/>
      <c r="I143" s="3"/>
      <c r="J143" s="3"/>
      <c r="K143" s="3"/>
    </row>
    <row r="144" spans="1:11" ht="15.75" customHeight="1">
      <c r="A144" s="3"/>
      <c r="B144" s="206"/>
      <c r="C144" s="3"/>
      <c r="D144" s="206"/>
      <c r="E144" s="206"/>
      <c r="F144" s="206"/>
      <c r="G144" s="206"/>
      <c r="H144" s="3"/>
      <c r="I144" s="3"/>
      <c r="J144" s="3"/>
      <c r="K144" s="3"/>
    </row>
    <row r="145" spans="1:11" ht="15.75" customHeight="1">
      <c r="A145" s="3"/>
      <c r="B145" s="206"/>
      <c r="C145" s="3"/>
      <c r="D145" s="206"/>
      <c r="E145" s="206"/>
      <c r="F145" s="206"/>
      <c r="G145" s="206"/>
      <c r="H145" s="3"/>
      <c r="I145" s="3"/>
      <c r="J145" s="3"/>
      <c r="K145" s="3"/>
    </row>
    <row r="146" spans="1:11" ht="15.75" customHeight="1">
      <c r="A146" s="3"/>
      <c r="B146" s="206"/>
      <c r="C146" s="3"/>
      <c r="D146" s="206"/>
      <c r="E146" s="206"/>
      <c r="F146" s="206"/>
      <c r="G146" s="206"/>
      <c r="H146" s="3"/>
      <c r="I146" s="3"/>
      <c r="J146" s="3"/>
      <c r="K146" s="3"/>
    </row>
    <row r="147" spans="1:11" ht="15.75" customHeight="1">
      <c r="A147" s="3"/>
      <c r="B147" s="206"/>
      <c r="C147" s="3"/>
      <c r="D147" s="206"/>
      <c r="E147" s="206"/>
      <c r="F147" s="206"/>
      <c r="G147" s="206"/>
      <c r="H147" s="3"/>
      <c r="I147" s="3"/>
      <c r="J147" s="3"/>
      <c r="K147" s="3"/>
    </row>
    <row r="148" spans="1:11" ht="15.75" customHeight="1">
      <c r="A148" s="3"/>
      <c r="B148" s="206"/>
      <c r="C148" s="3"/>
      <c r="D148" s="206"/>
      <c r="E148" s="206"/>
      <c r="F148" s="206"/>
      <c r="G148" s="206"/>
      <c r="H148" s="3"/>
      <c r="I148" s="3"/>
      <c r="J148" s="3"/>
      <c r="K148" s="3"/>
    </row>
    <row r="149" spans="1:11" ht="15.75" customHeight="1">
      <c r="A149" s="3"/>
      <c r="B149" s="206"/>
      <c r="C149" s="3"/>
      <c r="D149" s="206"/>
      <c r="E149" s="206"/>
      <c r="F149" s="206"/>
      <c r="G149" s="206"/>
      <c r="H149" s="3"/>
      <c r="I149" s="3"/>
      <c r="J149" s="3"/>
      <c r="K149" s="3"/>
    </row>
    <row r="150" spans="1:11" ht="15.75" customHeight="1">
      <c r="A150" s="3"/>
      <c r="B150" s="206"/>
      <c r="C150" s="3"/>
      <c r="D150" s="206"/>
      <c r="E150" s="206"/>
      <c r="F150" s="206"/>
      <c r="G150" s="206"/>
      <c r="H150" s="3"/>
      <c r="I150" s="3"/>
      <c r="J150" s="3"/>
      <c r="K150" s="3"/>
    </row>
    <row r="151" spans="1:11" ht="15.75" customHeight="1">
      <c r="A151" s="3"/>
      <c r="B151" s="206"/>
      <c r="C151" s="3"/>
      <c r="D151" s="206"/>
      <c r="E151" s="206"/>
      <c r="F151" s="206"/>
      <c r="G151" s="206"/>
      <c r="H151" s="3"/>
      <c r="I151" s="3"/>
      <c r="J151" s="3"/>
      <c r="K151" s="3"/>
    </row>
    <row r="152" spans="1:11" ht="15.75" customHeight="1">
      <c r="A152" s="3"/>
      <c r="B152" s="206"/>
      <c r="C152" s="3"/>
      <c r="D152" s="206"/>
      <c r="E152" s="206"/>
      <c r="F152" s="206"/>
      <c r="G152" s="206"/>
      <c r="H152" s="3"/>
      <c r="I152" s="3"/>
      <c r="J152" s="3"/>
      <c r="K152" s="3"/>
    </row>
    <row r="153" spans="1:11" ht="15.75" customHeight="1">
      <c r="A153" s="3"/>
      <c r="B153" s="206"/>
      <c r="C153" s="3"/>
      <c r="D153" s="206"/>
      <c r="E153" s="206"/>
      <c r="F153" s="206"/>
      <c r="G153" s="206"/>
      <c r="H153" s="3"/>
      <c r="I153" s="3"/>
      <c r="J153" s="3"/>
      <c r="K153" s="3"/>
    </row>
    <row r="154" spans="1:11" ht="15.75" customHeight="1">
      <c r="A154" s="3"/>
      <c r="B154" s="206"/>
      <c r="C154" s="3"/>
      <c r="D154" s="206"/>
      <c r="E154" s="206"/>
      <c r="F154" s="206"/>
      <c r="G154" s="206"/>
      <c r="H154" s="3"/>
      <c r="I154" s="3"/>
      <c r="J154" s="3"/>
      <c r="K154" s="3"/>
    </row>
    <row r="155" spans="1:11" ht="15.75" customHeight="1">
      <c r="A155" s="3"/>
      <c r="B155" s="206"/>
      <c r="C155" s="3"/>
      <c r="D155" s="206"/>
      <c r="E155" s="206"/>
      <c r="F155" s="206"/>
      <c r="G155" s="206"/>
      <c r="H155" s="3"/>
      <c r="I155" s="3"/>
      <c r="J155" s="3"/>
      <c r="K155" s="3"/>
    </row>
    <row r="156" spans="1:11" ht="15.75" customHeight="1">
      <c r="A156" s="3"/>
      <c r="B156" s="206"/>
      <c r="C156" s="3"/>
      <c r="D156" s="206"/>
      <c r="E156" s="206"/>
      <c r="F156" s="206"/>
      <c r="G156" s="206"/>
      <c r="H156" s="3"/>
      <c r="I156" s="3"/>
      <c r="J156" s="3"/>
      <c r="K156" s="3"/>
    </row>
    <row r="157" spans="1:11" ht="15.75" customHeight="1">
      <c r="A157" s="3"/>
      <c r="B157" s="206"/>
      <c r="C157" s="3"/>
      <c r="D157" s="206"/>
      <c r="E157" s="206"/>
      <c r="F157" s="206"/>
      <c r="G157" s="206"/>
      <c r="H157" s="3"/>
      <c r="I157" s="3"/>
      <c r="J157" s="3"/>
      <c r="K157" s="3"/>
    </row>
    <row r="158" spans="1:11" ht="15.75" customHeight="1">
      <c r="A158" s="3"/>
      <c r="B158" s="206"/>
      <c r="C158" s="3"/>
      <c r="D158" s="206"/>
      <c r="E158" s="206"/>
      <c r="F158" s="206"/>
      <c r="G158" s="206"/>
      <c r="H158" s="3"/>
      <c r="I158" s="3"/>
      <c r="J158" s="3"/>
      <c r="K158" s="3"/>
    </row>
    <row r="159" spans="1:11" ht="15.75" customHeight="1">
      <c r="A159" s="3"/>
      <c r="B159" s="206"/>
      <c r="C159" s="3"/>
      <c r="D159" s="206"/>
      <c r="E159" s="206"/>
      <c r="F159" s="206"/>
      <c r="G159" s="206"/>
      <c r="H159" s="3"/>
      <c r="I159" s="3"/>
      <c r="J159" s="3"/>
      <c r="K159" s="3"/>
    </row>
    <row r="160" spans="1:11" ht="15.75" customHeight="1">
      <c r="A160" s="3"/>
      <c r="B160" s="206"/>
      <c r="C160" s="3"/>
      <c r="D160" s="206"/>
      <c r="E160" s="206"/>
      <c r="F160" s="206"/>
      <c r="G160" s="206"/>
      <c r="H160" s="3"/>
      <c r="I160" s="3"/>
      <c r="J160" s="3"/>
      <c r="K160" s="3"/>
    </row>
    <row r="161" spans="1:11" ht="15.75" customHeight="1">
      <c r="A161" s="3"/>
      <c r="B161" s="206"/>
      <c r="C161" s="3"/>
      <c r="D161" s="206"/>
      <c r="E161" s="206"/>
      <c r="F161" s="206"/>
      <c r="G161" s="206"/>
      <c r="H161" s="3"/>
      <c r="I161" s="3"/>
      <c r="J161" s="3"/>
      <c r="K161" s="3"/>
    </row>
    <row r="162" spans="1:11" ht="15.75" customHeight="1">
      <c r="A162" s="3"/>
      <c r="B162" s="206"/>
      <c r="C162" s="3"/>
      <c r="D162" s="206"/>
      <c r="E162" s="206"/>
      <c r="F162" s="206"/>
      <c r="G162" s="206"/>
      <c r="H162" s="3"/>
      <c r="I162" s="3"/>
      <c r="J162" s="3"/>
      <c r="K162" s="3"/>
    </row>
    <row r="163" spans="1:11" ht="15.75" customHeight="1">
      <c r="A163" s="3"/>
      <c r="B163" s="206"/>
      <c r="C163" s="3"/>
      <c r="D163" s="206"/>
      <c r="E163" s="206"/>
      <c r="F163" s="206"/>
      <c r="G163" s="206"/>
      <c r="H163" s="3"/>
      <c r="I163" s="3"/>
      <c r="J163" s="3"/>
      <c r="K163" s="3"/>
    </row>
    <row r="164" spans="1:11" ht="15.75" customHeight="1">
      <c r="A164" s="3"/>
      <c r="B164" s="206"/>
      <c r="C164" s="3"/>
      <c r="D164" s="206"/>
      <c r="E164" s="206"/>
      <c r="F164" s="206"/>
      <c r="G164" s="206"/>
      <c r="H164" s="3"/>
      <c r="I164" s="3"/>
      <c r="J164" s="3"/>
      <c r="K164" s="3"/>
    </row>
    <row r="165" spans="1:11" ht="15.75" customHeight="1">
      <c r="A165" s="3"/>
      <c r="B165" s="206"/>
      <c r="C165" s="3"/>
      <c r="D165" s="206"/>
      <c r="E165" s="206"/>
      <c r="F165" s="206"/>
      <c r="G165" s="206"/>
      <c r="H165" s="3"/>
      <c r="I165" s="3"/>
      <c r="J165" s="3"/>
      <c r="K165" s="3"/>
    </row>
    <row r="166" spans="1:11" ht="15.75" customHeight="1">
      <c r="A166" s="3"/>
      <c r="B166" s="206"/>
      <c r="C166" s="3"/>
      <c r="D166" s="206"/>
      <c r="E166" s="206"/>
      <c r="F166" s="206"/>
      <c r="G166" s="206"/>
      <c r="H166" s="3"/>
      <c r="I166" s="3"/>
      <c r="J166" s="3"/>
      <c r="K166" s="3"/>
    </row>
    <row r="167" spans="1:11" ht="15.75" customHeight="1">
      <c r="A167" s="3"/>
      <c r="B167" s="206"/>
      <c r="C167" s="3"/>
      <c r="D167" s="206"/>
      <c r="E167" s="206"/>
      <c r="F167" s="206"/>
      <c r="G167" s="206"/>
      <c r="H167" s="3"/>
      <c r="I167" s="3"/>
      <c r="J167" s="3"/>
      <c r="K167" s="3"/>
    </row>
    <row r="168" spans="1:11" ht="15.75" customHeight="1">
      <c r="A168" s="3"/>
      <c r="B168" s="206"/>
      <c r="C168" s="3"/>
      <c r="D168" s="206"/>
      <c r="E168" s="206"/>
      <c r="F168" s="206"/>
      <c r="G168" s="206"/>
      <c r="H168" s="3"/>
      <c r="I168" s="3"/>
      <c r="J168" s="3"/>
      <c r="K168" s="3"/>
    </row>
    <row r="169" spans="1:11" ht="15.75" customHeight="1">
      <c r="A169" s="3"/>
      <c r="B169" s="206"/>
      <c r="C169" s="3"/>
      <c r="D169" s="206"/>
      <c r="E169" s="206"/>
      <c r="F169" s="206"/>
      <c r="G169" s="206"/>
      <c r="H169" s="3"/>
      <c r="I169" s="3"/>
      <c r="J169" s="3"/>
      <c r="K169" s="3"/>
    </row>
    <row r="170" spans="1:11" ht="15.75" customHeight="1">
      <c r="A170" s="3"/>
      <c r="B170" s="206"/>
      <c r="C170" s="3"/>
      <c r="D170" s="206"/>
      <c r="E170" s="206"/>
      <c r="F170" s="206"/>
      <c r="G170" s="206"/>
      <c r="H170" s="3"/>
      <c r="I170" s="3"/>
      <c r="J170" s="3"/>
      <c r="K170" s="3"/>
    </row>
    <row r="171" spans="1:11" ht="15.75" customHeight="1">
      <c r="A171" s="3"/>
      <c r="B171" s="206"/>
      <c r="C171" s="3"/>
      <c r="D171" s="206"/>
      <c r="E171" s="206"/>
      <c r="F171" s="206"/>
      <c r="G171" s="206"/>
      <c r="H171" s="3"/>
      <c r="I171" s="3"/>
      <c r="J171" s="3"/>
      <c r="K171" s="3"/>
    </row>
    <row r="172" spans="1:11" ht="15.75" customHeight="1">
      <c r="A172" s="3"/>
      <c r="B172" s="206"/>
      <c r="C172" s="3"/>
      <c r="D172" s="206"/>
      <c r="E172" s="206"/>
      <c r="F172" s="206"/>
      <c r="G172" s="206"/>
      <c r="H172" s="3"/>
      <c r="I172" s="3"/>
      <c r="J172" s="3"/>
      <c r="K172" s="3"/>
    </row>
    <row r="173" spans="1:11" ht="15.75" customHeight="1">
      <c r="A173" s="3"/>
      <c r="B173" s="206"/>
      <c r="C173" s="3"/>
      <c r="D173" s="206"/>
      <c r="E173" s="206"/>
      <c r="F173" s="206"/>
      <c r="G173" s="206"/>
      <c r="H173" s="3"/>
      <c r="I173" s="3"/>
      <c r="J173" s="3"/>
      <c r="K173" s="3"/>
    </row>
    <row r="174" spans="1:11" ht="15.75" customHeight="1">
      <c r="A174" s="3"/>
      <c r="B174" s="206"/>
      <c r="C174" s="3"/>
      <c r="D174" s="206"/>
      <c r="E174" s="206"/>
      <c r="F174" s="206"/>
      <c r="G174" s="206"/>
      <c r="H174" s="3"/>
      <c r="I174" s="3"/>
      <c r="J174" s="3"/>
      <c r="K174" s="3"/>
    </row>
    <row r="175" spans="1:11" ht="15.75" customHeight="1">
      <c r="A175" s="3"/>
      <c r="B175" s="206"/>
      <c r="C175" s="3"/>
      <c r="D175" s="206"/>
      <c r="E175" s="206"/>
      <c r="F175" s="206"/>
      <c r="G175" s="206"/>
      <c r="H175" s="3"/>
      <c r="I175" s="3"/>
      <c r="J175" s="3"/>
      <c r="K175" s="3"/>
    </row>
    <row r="176" spans="1:11" ht="15.75" customHeight="1">
      <c r="A176" s="3"/>
      <c r="B176" s="206"/>
      <c r="C176" s="3"/>
      <c r="D176" s="206"/>
      <c r="E176" s="206"/>
      <c r="F176" s="206"/>
      <c r="G176" s="206"/>
      <c r="H176" s="3"/>
      <c r="I176" s="3"/>
      <c r="J176" s="3"/>
      <c r="K176" s="3"/>
    </row>
    <row r="177" spans="1:11" ht="15.75" customHeight="1">
      <c r="A177" s="3"/>
      <c r="B177" s="206"/>
      <c r="C177" s="3"/>
      <c r="D177" s="206"/>
      <c r="E177" s="206"/>
      <c r="F177" s="206"/>
      <c r="G177" s="206"/>
      <c r="H177" s="3"/>
      <c r="I177" s="3"/>
      <c r="J177" s="3"/>
      <c r="K177" s="3"/>
    </row>
    <row r="178" spans="1:11" ht="15.75" customHeight="1">
      <c r="A178" s="3"/>
      <c r="B178" s="206"/>
      <c r="C178" s="3"/>
      <c r="D178" s="206"/>
      <c r="E178" s="206"/>
      <c r="F178" s="206"/>
      <c r="G178" s="206"/>
      <c r="H178" s="3"/>
      <c r="I178" s="3"/>
      <c r="J178" s="3"/>
      <c r="K178" s="3"/>
    </row>
    <row r="179" spans="1:11" ht="15.75" customHeight="1">
      <c r="A179" s="3"/>
      <c r="B179" s="206"/>
      <c r="C179" s="3"/>
      <c r="D179" s="206"/>
      <c r="E179" s="206"/>
      <c r="F179" s="206"/>
      <c r="G179" s="206"/>
      <c r="H179" s="3"/>
      <c r="I179" s="3"/>
      <c r="J179" s="3"/>
      <c r="K179" s="3"/>
    </row>
    <row r="180" spans="1:11" ht="15.75" customHeight="1">
      <c r="A180" s="3"/>
      <c r="B180" s="206"/>
      <c r="C180" s="3"/>
      <c r="D180" s="206"/>
      <c r="E180" s="206"/>
      <c r="F180" s="206"/>
      <c r="G180" s="206"/>
      <c r="H180" s="3"/>
      <c r="I180" s="3"/>
      <c r="J180" s="3"/>
      <c r="K180" s="3"/>
    </row>
    <row r="181" spans="1:11" ht="15.75" customHeight="1">
      <c r="A181" s="3"/>
      <c r="B181" s="206"/>
      <c r="C181" s="3"/>
      <c r="D181" s="206"/>
      <c r="E181" s="206"/>
      <c r="F181" s="206"/>
      <c r="G181" s="206"/>
      <c r="H181" s="3"/>
      <c r="I181" s="3"/>
      <c r="J181" s="3"/>
      <c r="K181" s="3"/>
    </row>
    <row r="182" spans="1:11" ht="15.75" customHeight="1">
      <c r="A182" s="3"/>
      <c r="B182" s="206"/>
      <c r="C182" s="3"/>
      <c r="D182" s="206"/>
      <c r="E182" s="206"/>
      <c r="F182" s="206"/>
      <c r="G182" s="206"/>
      <c r="H182" s="3"/>
      <c r="I182" s="3"/>
      <c r="J182" s="3"/>
      <c r="K182" s="3"/>
    </row>
    <row r="183" spans="1:11" ht="15.75" customHeight="1">
      <c r="A183" s="3"/>
      <c r="B183" s="206"/>
      <c r="C183" s="3"/>
      <c r="D183" s="206"/>
      <c r="E183" s="206"/>
      <c r="F183" s="206"/>
      <c r="G183" s="206"/>
      <c r="H183" s="3"/>
      <c r="I183" s="3"/>
      <c r="J183" s="3"/>
      <c r="K183" s="3"/>
    </row>
    <row r="184" spans="1:11" ht="15.75" customHeight="1">
      <c r="A184" s="3"/>
      <c r="B184" s="206"/>
      <c r="C184" s="3"/>
      <c r="D184" s="206"/>
      <c r="E184" s="206"/>
      <c r="F184" s="206"/>
      <c r="G184" s="206"/>
      <c r="H184" s="3"/>
      <c r="I184" s="3"/>
      <c r="J184" s="3"/>
      <c r="K184" s="3"/>
    </row>
    <row r="185" spans="1:11" ht="15.75" customHeight="1">
      <c r="A185" s="3"/>
      <c r="B185" s="206"/>
      <c r="C185" s="3"/>
      <c r="D185" s="206"/>
      <c r="E185" s="206"/>
      <c r="F185" s="206"/>
      <c r="G185" s="206"/>
      <c r="H185" s="3"/>
      <c r="I185" s="3"/>
      <c r="J185" s="3"/>
      <c r="K185" s="3"/>
    </row>
    <row r="186" spans="1:11" ht="15.75" customHeight="1">
      <c r="A186" s="3"/>
      <c r="B186" s="206"/>
      <c r="C186" s="3"/>
      <c r="D186" s="206"/>
      <c r="E186" s="206"/>
      <c r="F186" s="206"/>
      <c r="G186" s="206"/>
      <c r="H186" s="3"/>
      <c r="I186" s="3"/>
      <c r="J186" s="3"/>
      <c r="K186" s="3"/>
    </row>
    <row r="187" spans="1:11" ht="15.75" customHeight="1">
      <c r="A187" s="3"/>
      <c r="B187" s="206"/>
      <c r="C187" s="3"/>
      <c r="D187" s="206"/>
      <c r="E187" s="206"/>
      <c r="F187" s="206"/>
      <c r="G187" s="206"/>
      <c r="H187" s="3"/>
      <c r="I187" s="3"/>
      <c r="J187" s="3"/>
      <c r="K187" s="3"/>
    </row>
    <row r="188" spans="1:11" ht="15.75" customHeight="1">
      <c r="A188" s="3"/>
      <c r="B188" s="206"/>
      <c r="C188" s="3"/>
      <c r="D188" s="206"/>
      <c r="E188" s="206"/>
      <c r="F188" s="206"/>
      <c r="G188" s="206"/>
      <c r="H188" s="3"/>
      <c r="I188" s="3"/>
      <c r="J188" s="3"/>
      <c r="K188" s="3"/>
    </row>
    <row r="189" spans="1:11" ht="15.75" customHeight="1">
      <c r="A189" s="3"/>
      <c r="B189" s="206"/>
      <c r="C189" s="3"/>
      <c r="D189" s="206"/>
      <c r="E189" s="206"/>
      <c r="F189" s="206"/>
      <c r="G189" s="206"/>
      <c r="H189" s="3"/>
      <c r="I189" s="3"/>
      <c r="J189" s="3"/>
      <c r="K189" s="3"/>
    </row>
    <row r="190" spans="1:11" ht="15.75" customHeight="1">
      <c r="A190" s="3"/>
      <c r="B190" s="206"/>
      <c r="C190" s="3"/>
      <c r="D190" s="206"/>
      <c r="E190" s="206"/>
      <c r="F190" s="206"/>
      <c r="G190" s="206"/>
      <c r="H190" s="3"/>
      <c r="I190" s="3"/>
      <c r="J190" s="3"/>
      <c r="K190" s="3"/>
    </row>
    <row r="191" spans="1:11" ht="15.75" customHeight="1">
      <c r="A191" s="3"/>
      <c r="B191" s="206"/>
      <c r="C191" s="3"/>
      <c r="D191" s="206"/>
      <c r="E191" s="206"/>
      <c r="F191" s="206"/>
      <c r="G191" s="206"/>
      <c r="H191" s="3"/>
      <c r="I191" s="3"/>
      <c r="J191" s="3"/>
      <c r="K191" s="3"/>
    </row>
    <row r="192" spans="1:11" ht="15.75" customHeight="1">
      <c r="A192" s="3"/>
      <c r="B192" s="206"/>
      <c r="C192" s="3"/>
      <c r="D192" s="206"/>
      <c r="E192" s="206"/>
      <c r="F192" s="206"/>
      <c r="G192" s="206"/>
      <c r="H192" s="3"/>
      <c r="I192" s="3"/>
      <c r="J192" s="3"/>
      <c r="K192" s="3"/>
    </row>
    <row r="193" spans="1:11" ht="15.75" customHeight="1">
      <c r="A193" s="3"/>
      <c r="B193" s="206"/>
      <c r="C193" s="3"/>
      <c r="D193" s="206"/>
      <c r="E193" s="206"/>
      <c r="F193" s="206"/>
      <c r="G193" s="206"/>
      <c r="H193" s="3"/>
      <c r="I193" s="3"/>
      <c r="J193" s="3"/>
      <c r="K193" s="3"/>
    </row>
    <row r="194" spans="1:11" ht="15.75" customHeight="1">
      <c r="A194" s="3"/>
      <c r="B194" s="206"/>
      <c r="C194" s="3"/>
      <c r="D194" s="206"/>
      <c r="E194" s="206"/>
      <c r="F194" s="206"/>
      <c r="G194" s="206"/>
      <c r="H194" s="3"/>
      <c r="I194" s="3"/>
      <c r="J194" s="3"/>
      <c r="K194" s="3"/>
    </row>
    <row r="195" spans="1:11" ht="15.75" customHeight="1">
      <c r="A195" s="3"/>
      <c r="B195" s="206"/>
      <c r="C195" s="3"/>
      <c r="D195" s="206"/>
      <c r="E195" s="206"/>
      <c r="F195" s="206"/>
      <c r="G195" s="206"/>
      <c r="H195" s="3"/>
      <c r="I195" s="3"/>
      <c r="J195" s="3"/>
      <c r="K195" s="3"/>
    </row>
    <row r="196" spans="1:11" ht="15.75" customHeight="1">
      <c r="A196" s="3"/>
      <c r="B196" s="206"/>
      <c r="C196" s="3"/>
      <c r="D196" s="206"/>
      <c r="E196" s="206"/>
      <c r="F196" s="206"/>
      <c r="G196" s="206"/>
      <c r="H196" s="3"/>
      <c r="I196" s="3"/>
      <c r="J196" s="3"/>
      <c r="K196" s="3"/>
    </row>
    <row r="197" spans="1:11" ht="15.75" customHeight="1">
      <c r="A197" s="3"/>
      <c r="B197" s="206"/>
      <c r="C197" s="3"/>
      <c r="D197" s="206"/>
      <c r="E197" s="206"/>
      <c r="F197" s="206"/>
      <c r="G197" s="206"/>
      <c r="H197" s="3"/>
      <c r="I197" s="3"/>
      <c r="J197" s="3"/>
      <c r="K197" s="3"/>
    </row>
    <row r="198" spans="1:11" ht="15.75" customHeight="1">
      <c r="A198" s="3"/>
      <c r="B198" s="206"/>
      <c r="C198" s="3"/>
      <c r="D198" s="206"/>
      <c r="E198" s="206"/>
      <c r="F198" s="206"/>
      <c r="G198" s="206"/>
      <c r="H198" s="3"/>
      <c r="I198" s="3"/>
      <c r="J198" s="3"/>
      <c r="K198" s="3"/>
    </row>
    <row r="199" spans="1:11" ht="15.75" customHeight="1">
      <c r="A199" s="3"/>
      <c r="B199" s="206"/>
      <c r="C199" s="3"/>
      <c r="D199" s="206"/>
      <c r="E199" s="206"/>
      <c r="F199" s="206"/>
      <c r="G199" s="206"/>
      <c r="H199" s="3"/>
      <c r="I199" s="3"/>
      <c r="J199" s="3"/>
      <c r="K199" s="3"/>
    </row>
    <row r="200" spans="1:11" ht="15.75" customHeight="1">
      <c r="A200" s="3"/>
      <c r="B200" s="206"/>
      <c r="C200" s="3"/>
      <c r="D200" s="206"/>
      <c r="E200" s="206"/>
      <c r="F200" s="206"/>
      <c r="G200" s="206"/>
      <c r="H200" s="3"/>
      <c r="I200" s="3"/>
      <c r="J200" s="3"/>
      <c r="K200" s="3"/>
    </row>
    <row r="201" spans="1:11" ht="15.75" customHeight="1">
      <c r="A201" s="3"/>
      <c r="B201" s="206"/>
      <c r="C201" s="3"/>
      <c r="D201" s="206"/>
      <c r="E201" s="206"/>
      <c r="F201" s="206"/>
      <c r="G201" s="206"/>
      <c r="H201" s="3"/>
      <c r="I201" s="3"/>
      <c r="J201" s="3"/>
      <c r="K201" s="3"/>
    </row>
    <row r="202" spans="1:11" ht="15.75" customHeight="1">
      <c r="A202" s="3"/>
      <c r="B202" s="206"/>
      <c r="C202" s="3"/>
      <c r="D202" s="206"/>
      <c r="E202" s="206"/>
      <c r="F202" s="206"/>
      <c r="G202" s="206"/>
      <c r="H202" s="3"/>
      <c r="I202" s="3"/>
      <c r="J202" s="3"/>
      <c r="K202" s="3"/>
    </row>
    <row r="203" spans="1:11" ht="15.75" customHeight="1">
      <c r="A203" s="3"/>
      <c r="B203" s="206"/>
      <c r="C203" s="3"/>
      <c r="D203" s="206"/>
      <c r="E203" s="206"/>
      <c r="F203" s="206"/>
      <c r="G203" s="206"/>
      <c r="H203" s="3"/>
      <c r="I203" s="3"/>
      <c r="J203" s="3"/>
      <c r="K203" s="3"/>
    </row>
    <row r="204" spans="1:11" ht="15.75" customHeight="1">
      <c r="A204" s="3"/>
      <c r="B204" s="206"/>
      <c r="C204" s="3"/>
      <c r="D204" s="206"/>
      <c r="E204" s="206"/>
      <c r="F204" s="206"/>
      <c r="G204" s="206"/>
      <c r="H204" s="3"/>
      <c r="I204" s="3"/>
      <c r="J204" s="3"/>
      <c r="K204" s="3"/>
    </row>
    <row r="205" spans="1:11" ht="15.75" customHeight="1">
      <c r="A205" s="3"/>
      <c r="B205" s="206"/>
      <c r="C205" s="3"/>
      <c r="D205" s="206"/>
      <c r="E205" s="206"/>
      <c r="F205" s="206"/>
      <c r="G205" s="206"/>
      <c r="H205" s="3"/>
      <c r="I205" s="3"/>
      <c r="J205" s="3"/>
      <c r="K205" s="3"/>
    </row>
    <row r="206" spans="1:11" ht="15.75" customHeight="1">
      <c r="A206" s="3"/>
      <c r="B206" s="206"/>
      <c r="C206" s="3"/>
      <c r="D206" s="206"/>
      <c r="E206" s="206"/>
      <c r="F206" s="206"/>
      <c r="G206" s="206"/>
      <c r="H206" s="3"/>
      <c r="I206" s="3"/>
      <c r="J206" s="3"/>
      <c r="K206" s="3"/>
    </row>
    <row r="207" spans="1:11" ht="15.75" customHeight="1">
      <c r="A207" s="3"/>
      <c r="B207" s="206"/>
      <c r="C207" s="3"/>
      <c r="D207" s="206"/>
      <c r="E207" s="206"/>
      <c r="F207" s="206"/>
      <c r="G207" s="206"/>
      <c r="H207" s="3"/>
      <c r="I207" s="3"/>
      <c r="J207" s="3"/>
      <c r="K207" s="3"/>
    </row>
    <row r="208" spans="1:11" ht="15.75" customHeight="1">
      <c r="A208" s="3"/>
      <c r="B208" s="206"/>
      <c r="C208" s="3"/>
      <c r="D208" s="206"/>
      <c r="E208" s="206"/>
      <c r="F208" s="206"/>
      <c r="G208" s="206"/>
      <c r="H208" s="3"/>
      <c r="I208" s="3"/>
      <c r="J208" s="3"/>
      <c r="K208" s="3"/>
    </row>
    <row r="209" spans="1:11" ht="15.75" customHeight="1">
      <c r="A209" s="3"/>
      <c r="B209" s="206"/>
      <c r="C209" s="3"/>
      <c r="D209" s="206"/>
      <c r="E209" s="206"/>
      <c r="F209" s="206"/>
      <c r="G209" s="206"/>
      <c r="H209" s="3"/>
      <c r="I209" s="3"/>
      <c r="J209" s="3"/>
      <c r="K209" s="3"/>
    </row>
    <row r="210" spans="1:11" ht="15.75" customHeight="1">
      <c r="A210" s="3"/>
      <c r="B210" s="206"/>
      <c r="C210" s="3"/>
      <c r="D210" s="206"/>
      <c r="E210" s="206"/>
      <c r="F210" s="206"/>
      <c r="G210" s="206"/>
      <c r="H210" s="3"/>
      <c r="I210" s="3"/>
      <c r="J210" s="3"/>
      <c r="K210" s="3"/>
    </row>
    <row r="211" spans="1:11" ht="15.75" customHeight="1">
      <c r="A211" s="3"/>
      <c r="B211" s="206"/>
      <c r="C211" s="3"/>
      <c r="D211" s="206"/>
      <c r="E211" s="206"/>
      <c r="F211" s="206"/>
      <c r="G211" s="206"/>
      <c r="H211" s="3"/>
      <c r="I211" s="3"/>
      <c r="J211" s="3"/>
      <c r="K211" s="3"/>
    </row>
    <row r="212" spans="1:11" ht="15.75" customHeight="1">
      <c r="A212" s="3"/>
      <c r="B212" s="206"/>
      <c r="C212" s="3"/>
      <c r="D212" s="206"/>
      <c r="E212" s="206"/>
      <c r="F212" s="206"/>
      <c r="G212" s="206"/>
      <c r="H212" s="3"/>
      <c r="I212" s="3"/>
      <c r="J212" s="3"/>
      <c r="K212" s="3"/>
    </row>
    <row r="213" spans="1:11" ht="15.75" customHeight="1">
      <c r="A213" s="3"/>
      <c r="B213" s="206"/>
      <c r="C213" s="3"/>
      <c r="D213" s="206"/>
      <c r="E213" s="206"/>
      <c r="F213" s="206"/>
      <c r="G213" s="206"/>
      <c r="H213" s="3"/>
      <c r="I213" s="3"/>
      <c r="J213" s="3"/>
      <c r="K213" s="3"/>
    </row>
    <row r="214" spans="1:11" ht="15.75" customHeight="1">
      <c r="A214" s="3"/>
      <c r="B214" s="206"/>
      <c r="C214" s="3"/>
      <c r="D214" s="206"/>
      <c r="E214" s="206"/>
      <c r="F214" s="206"/>
      <c r="G214" s="206"/>
      <c r="H214" s="3"/>
      <c r="I214" s="3"/>
      <c r="J214" s="3"/>
      <c r="K214" s="3"/>
    </row>
    <row r="215" spans="1:11" ht="15.75" customHeight="1">
      <c r="A215" s="3"/>
      <c r="B215" s="206"/>
      <c r="C215" s="3"/>
      <c r="D215" s="206"/>
      <c r="E215" s="206"/>
      <c r="F215" s="206"/>
      <c r="G215" s="206"/>
      <c r="H215" s="3"/>
      <c r="I215" s="3"/>
      <c r="J215" s="3"/>
      <c r="K215" s="3"/>
    </row>
    <row r="216" spans="1:11" ht="15.75" customHeight="1">
      <c r="A216" s="3"/>
      <c r="B216" s="206"/>
      <c r="C216" s="3"/>
      <c r="D216" s="206"/>
      <c r="E216" s="206"/>
      <c r="F216" s="206"/>
      <c r="G216" s="206"/>
      <c r="H216" s="3"/>
      <c r="I216" s="3"/>
      <c r="J216" s="3"/>
      <c r="K216" s="3"/>
    </row>
    <row r="217" spans="1:11" ht="15.75" customHeight="1">
      <c r="A217" s="3"/>
      <c r="B217" s="206"/>
      <c r="C217" s="3"/>
      <c r="D217" s="206"/>
      <c r="E217" s="206"/>
      <c r="F217" s="206"/>
      <c r="G217" s="206"/>
      <c r="H217" s="3"/>
      <c r="I217" s="3"/>
      <c r="J217" s="3"/>
      <c r="K217" s="3"/>
    </row>
    <row r="218" spans="1:11" ht="15.75" customHeight="1">
      <c r="A218" s="3"/>
      <c r="B218" s="206"/>
      <c r="C218" s="3"/>
      <c r="D218" s="206"/>
      <c r="E218" s="206"/>
      <c r="F218" s="206"/>
      <c r="G218" s="206"/>
      <c r="H218" s="3"/>
      <c r="I218" s="3"/>
      <c r="J218" s="3"/>
      <c r="K218" s="3"/>
    </row>
    <row r="219" spans="1:11" ht="15.75" customHeight="1">
      <c r="A219" s="3"/>
      <c r="B219" s="206"/>
      <c r="C219" s="3"/>
      <c r="D219" s="206"/>
      <c r="E219" s="206"/>
      <c r="F219" s="206"/>
      <c r="G219" s="206"/>
      <c r="H219" s="3"/>
      <c r="I219" s="3"/>
      <c r="J219" s="3"/>
      <c r="K219" s="3"/>
    </row>
    <row r="220" spans="1:11" ht="15.75" customHeight="1">
      <c r="A220" s="3"/>
      <c r="B220" s="206"/>
      <c r="C220" s="3"/>
      <c r="D220" s="206"/>
      <c r="E220" s="206"/>
      <c r="F220" s="206"/>
      <c r="G220" s="206"/>
      <c r="H220" s="3"/>
      <c r="I220" s="3"/>
      <c r="J220" s="3"/>
      <c r="K220" s="3"/>
    </row>
    <row r="221" spans="1:11" ht="15.75" customHeight="1"/>
    <row r="222" spans="1:11" ht="15.75" customHeight="1"/>
    <row r="223" spans="1:11" ht="15.75" customHeight="1"/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paperSize="9" scale="8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Z1000"/>
  <sheetViews>
    <sheetView workbookViewId="0"/>
  </sheetViews>
  <sheetFormatPr defaultColWidth="14.44140625" defaultRowHeight="15" customHeight="1"/>
  <cols>
    <col min="1" max="1" width="1.44140625" customWidth="1"/>
    <col min="2" max="2" width="10.88671875" customWidth="1"/>
    <col min="3" max="3" width="16.6640625" customWidth="1"/>
    <col min="4" max="11" width="10.88671875" customWidth="1"/>
    <col min="12" max="26" width="8.88671875" customWidth="1"/>
  </cols>
  <sheetData>
    <row r="1" spans="1:26" ht="47.25" customHeight="1">
      <c r="A1" s="51"/>
      <c r="B1" s="334" t="s">
        <v>214</v>
      </c>
      <c r="C1" s="335"/>
      <c r="D1" s="335"/>
      <c r="E1" s="335"/>
      <c r="F1" s="335"/>
      <c r="G1" s="335"/>
      <c r="H1" s="335"/>
      <c r="I1" s="335"/>
      <c r="J1" s="335"/>
      <c r="K1" s="336"/>
      <c r="L1" s="51"/>
      <c r="M1" s="51"/>
      <c r="N1" s="337" t="s">
        <v>215</v>
      </c>
      <c r="O1" s="270"/>
      <c r="P1" s="270"/>
      <c r="Q1" s="270"/>
      <c r="R1" s="270"/>
      <c r="S1" s="270"/>
      <c r="T1" s="270"/>
      <c r="U1" s="270"/>
      <c r="V1" s="270"/>
      <c r="W1" s="270"/>
      <c r="X1" s="51"/>
      <c r="Y1" s="51"/>
      <c r="Z1" s="51"/>
    </row>
    <row r="2" spans="1:26" ht="8.25" customHeight="1">
      <c r="A2" s="51"/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8.75" customHeight="1">
      <c r="A3" s="51"/>
      <c r="B3" s="338" t="s">
        <v>216</v>
      </c>
      <c r="C3" s="335"/>
      <c r="D3" s="335"/>
      <c r="E3" s="335"/>
      <c r="F3" s="335"/>
      <c r="G3" s="335"/>
      <c r="H3" s="335"/>
      <c r="I3" s="335"/>
      <c r="J3" s="335"/>
      <c r="K3" s="336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0.25" customHeight="1">
      <c r="A4" s="244"/>
      <c r="B4" s="339" t="s">
        <v>217</v>
      </c>
      <c r="C4" s="340"/>
      <c r="D4" s="340"/>
      <c r="E4" s="340"/>
      <c r="F4" s="340"/>
      <c r="G4" s="340"/>
      <c r="H4" s="340"/>
      <c r="I4" s="340"/>
      <c r="J4" s="340"/>
      <c r="K4" s="341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</row>
    <row r="5" spans="1:26" ht="20.25" customHeight="1">
      <c r="A5" s="244"/>
      <c r="B5" s="342" t="s">
        <v>218</v>
      </c>
      <c r="C5" s="343"/>
      <c r="D5" s="343"/>
      <c r="E5" s="343"/>
      <c r="F5" s="343"/>
      <c r="G5" s="343"/>
      <c r="H5" s="343"/>
      <c r="I5" s="343"/>
      <c r="J5" s="343"/>
      <c r="K5" s="3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</row>
    <row r="6" spans="1:26" ht="9.75" customHeight="1">
      <c r="A6" s="51"/>
      <c r="B6" s="310"/>
      <c r="C6" s="270"/>
      <c r="D6" s="270"/>
      <c r="E6" s="270"/>
      <c r="F6" s="270"/>
      <c r="G6" s="270"/>
      <c r="H6" s="270"/>
      <c r="I6" s="270"/>
      <c r="J6" s="270"/>
      <c r="K6" s="270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24" customHeight="1">
      <c r="A7" s="51"/>
      <c r="B7" s="311" t="s">
        <v>219</v>
      </c>
      <c r="C7" s="302"/>
      <c r="D7" s="302"/>
      <c r="E7" s="302"/>
      <c r="F7" s="302"/>
      <c r="G7" s="302"/>
      <c r="H7" s="302"/>
      <c r="I7" s="302"/>
      <c r="J7" s="302"/>
      <c r="K7" s="302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14.4">
      <c r="A8" s="51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19.5" customHeight="1">
      <c r="A9" s="51"/>
      <c r="B9" s="322" t="s">
        <v>220</v>
      </c>
      <c r="C9" s="323"/>
      <c r="D9" s="324" t="s">
        <v>221</v>
      </c>
      <c r="E9" s="325"/>
      <c r="F9" s="325"/>
      <c r="G9" s="325"/>
      <c r="H9" s="325"/>
      <c r="I9" s="325"/>
      <c r="J9" s="325"/>
      <c r="K9" s="323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19.5" customHeight="1">
      <c r="A10" s="246"/>
      <c r="B10" s="326" t="s">
        <v>222</v>
      </c>
      <c r="C10" s="319"/>
      <c r="D10" s="327" t="s">
        <v>223</v>
      </c>
      <c r="E10" s="328"/>
      <c r="F10" s="328"/>
      <c r="G10" s="328"/>
      <c r="H10" s="328"/>
      <c r="I10" s="328"/>
      <c r="J10" s="328"/>
      <c r="K10" s="319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</row>
    <row r="11" spans="1:26" ht="19.5" customHeight="1">
      <c r="A11" s="246"/>
      <c r="B11" s="326" t="s">
        <v>224</v>
      </c>
      <c r="C11" s="319"/>
      <c r="D11" s="327" t="s">
        <v>225</v>
      </c>
      <c r="E11" s="328"/>
      <c r="F11" s="328"/>
      <c r="G11" s="328"/>
      <c r="H11" s="328"/>
      <c r="I11" s="328"/>
      <c r="J11" s="328"/>
      <c r="K11" s="319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</row>
    <row r="12" spans="1:26" ht="19.5" customHeight="1">
      <c r="A12" s="246"/>
      <c r="B12" s="312" t="s">
        <v>226</v>
      </c>
      <c r="C12" s="313"/>
      <c r="D12" s="329" t="s">
        <v>227</v>
      </c>
      <c r="E12" s="330"/>
      <c r="F12" s="330"/>
      <c r="G12" s="330"/>
      <c r="H12" s="330"/>
      <c r="I12" s="330"/>
      <c r="J12" s="330"/>
      <c r="K12" s="313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</row>
    <row r="13" spans="1:26" ht="19.5" customHeight="1">
      <c r="A13" s="246"/>
      <c r="B13" s="314"/>
      <c r="C13" s="315"/>
      <c r="D13" s="270"/>
      <c r="E13" s="270"/>
      <c r="F13" s="270"/>
      <c r="G13" s="270"/>
      <c r="H13" s="270"/>
      <c r="I13" s="270"/>
      <c r="J13" s="270"/>
      <c r="K13" s="315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</row>
    <row r="14" spans="1:26" ht="69.75" customHeight="1">
      <c r="A14" s="246"/>
      <c r="B14" s="316"/>
      <c r="C14" s="317"/>
      <c r="D14" s="331"/>
      <c r="E14" s="331"/>
      <c r="F14" s="331"/>
      <c r="G14" s="331"/>
      <c r="H14" s="331"/>
      <c r="I14" s="331"/>
      <c r="J14" s="331"/>
      <c r="K14" s="317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</row>
    <row r="15" spans="1:26" ht="19.5" customHeight="1">
      <c r="A15" s="246"/>
      <c r="B15" s="247" t="s">
        <v>228</v>
      </c>
      <c r="C15" s="248"/>
      <c r="D15" s="249"/>
      <c r="E15" s="250"/>
      <c r="F15" s="250"/>
      <c r="G15" s="250"/>
      <c r="H15" s="250"/>
      <c r="I15" s="250"/>
      <c r="J15" s="250"/>
      <c r="K15" s="251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</row>
    <row r="16" spans="1:26" ht="19.5" customHeight="1">
      <c r="A16" s="246"/>
      <c r="B16" s="247" t="s">
        <v>229</v>
      </c>
      <c r="C16" s="248"/>
      <c r="D16" s="252"/>
      <c r="E16" s="253"/>
      <c r="F16" s="253"/>
      <c r="G16" s="253"/>
      <c r="H16" s="253"/>
      <c r="I16" s="253"/>
      <c r="J16" s="253"/>
      <c r="K16" s="254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</row>
    <row r="17" spans="1:26" ht="19.5" customHeight="1">
      <c r="A17" s="246"/>
      <c r="B17" s="247" t="s">
        <v>230</v>
      </c>
      <c r="C17" s="248"/>
      <c r="D17" s="252"/>
      <c r="E17" s="253"/>
      <c r="F17" s="253"/>
      <c r="G17" s="253"/>
      <c r="H17" s="253"/>
      <c r="I17" s="253"/>
      <c r="J17" s="253"/>
      <c r="K17" s="254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</row>
    <row r="18" spans="1:26" ht="19.5" customHeight="1">
      <c r="A18" s="246"/>
      <c r="B18" s="318" t="s">
        <v>231</v>
      </c>
      <c r="C18" s="319"/>
      <c r="D18" s="255"/>
      <c r="E18" s="256"/>
      <c r="F18" s="256"/>
      <c r="G18" s="256"/>
      <c r="H18" s="256"/>
      <c r="I18" s="256"/>
      <c r="J18" s="256"/>
      <c r="K18" s="257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</row>
    <row r="19" spans="1:26" ht="19.5" customHeight="1">
      <c r="A19" s="246"/>
      <c r="B19" s="320" t="s">
        <v>232</v>
      </c>
      <c r="C19" s="321"/>
      <c r="D19" s="332" t="s">
        <v>233</v>
      </c>
      <c r="E19" s="333"/>
      <c r="F19" s="333"/>
      <c r="G19" s="333"/>
      <c r="H19" s="333"/>
      <c r="I19" s="333"/>
      <c r="J19" s="333"/>
      <c r="K19" s="321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</row>
    <row r="20" spans="1:26" ht="15.6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</row>
    <row r="21" spans="1:26" ht="15.75" customHeight="1">
      <c r="A21" s="246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</row>
    <row r="22" spans="1:26" ht="15.75" customHeight="1">
      <c r="A22" s="246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</row>
    <row r="23" spans="1:26" ht="15.75" customHeight="1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</row>
    <row r="24" spans="1:26" ht="15.75" customHeight="1">
      <c r="A24" s="246"/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</row>
    <row r="25" spans="1:26" ht="15.75" customHeight="1">
      <c r="A25" s="246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</row>
    <row r="26" spans="1:26" ht="15.75" customHeight="1">
      <c r="A26" s="246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</row>
    <row r="27" spans="1:26" ht="15.75" customHeight="1">
      <c r="A27" s="246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</row>
    <row r="28" spans="1:26" ht="15.75" customHeight="1">
      <c r="A28" s="246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</row>
    <row r="29" spans="1:26" ht="15.75" customHeight="1">
      <c r="A29" s="246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</row>
    <row r="30" spans="1:26" ht="15.75" customHeight="1">
      <c r="A30" s="246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</row>
    <row r="31" spans="1:26" ht="15.75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</row>
    <row r="32" spans="1:26" ht="15.75" customHeight="1">
      <c r="A32" s="246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</row>
    <row r="33" spans="1:26" ht="15.75" customHeight="1">
      <c r="A33" s="246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</row>
    <row r="34" spans="1:26" ht="15.75" customHeight="1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</row>
    <row r="35" spans="1:26" ht="15.75" customHeight="1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</row>
    <row r="36" spans="1:26" ht="15.7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</row>
    <row r="37" spans="1:26" ht="15.75" customHeigh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</row>
    <row r="38" spans="1:26" ht="15.75" customHeight="1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15.75" customHeight="1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15.75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15.75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15.75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15.75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15.75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15.75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15.75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15.75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15.75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15.75" customHeight="1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15.75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15.75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15.75" customHeigh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15.75" customHeigh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15.75" customHeigh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15.75" customHeigh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15.75" customHeight="1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15.75" customHeight="1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15.75" customHeight="1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15.75" customHeight="1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15.75" customHeight="1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15.75" customHeight="1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15.75" customHeight="1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15.75" customHeight="1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15.75" customHeight="1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15.75" customHeight="1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15.75" customHeight="1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15.75" customHeight="1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15.75" customHeight="1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15.75" customHeight="1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15.75" customHeight="1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15.75" customHeight="1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15.75" customHeight="1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15.75" customHeight="1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15.75" customHeight="1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15.75" customHeight="1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15.75" customHeight="1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15.75" customHeight="1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15.75" customHeight="1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15.75" customHeight="1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15.75" customHeight="1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15.75" customHeight="1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15.75" customHeight="1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15.75" customHeight="1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15.75" customHeight="1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15.75" customHeight="1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15.75" customHeight="1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15.75" customHeight="1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15.75" customHeight="1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15.75" customHeight="1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15.75" customHeight="1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15.75" customHeight="1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15.75" customHeight="1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15.75" customHeight="1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15.75" customHeight="1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15.75" customHeight="1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15.75" customHeight="1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15.75" customHeight="1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15.75" customHeight="1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15.75" customHeight="1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15.75" customHeight="1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15.75" customHeight="1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15.75" customHeight="1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15.75" customHeight="1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15.75" customHeight="1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15.75" customHeight="1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15.75" customHeight="1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15.75" customHeight="1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15.75" customHeight="1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15.75" customHeight="1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15.75" customHeight="1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15.75" customHeight="1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15.75" customHeight="1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15.75" customHeight="1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15.75" customHeight="1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15.75" customHeight="1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15.75" customHeight="1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15.75" customHeight="1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15.75" customHeight="1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15.75" customHeight="1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15.75" customHeight="1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15.75" customHeight="1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15.75" customHeight="1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15.75" customHeight="1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15.75" customHeight="1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15.75" customHeight="1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15.75" customHeight="1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15.75" customHeight="1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15.75" customHeight="1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15.75" customHeight="1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15.75" customHeight="1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15.75" customHeight="1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15.75" customHeight="1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15.75" customHeight="1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15.75" customHeight="1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15.75" customHeight="1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15.75" customHeight="1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15.75" customHeight="1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15.75" customHeight="1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15.75" customHeight="1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15.75" customHeight="1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15.75" customHeight="1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15.75" customHeight="1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15.75" customHeight="1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15.75" customHeight="1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15.75" customHeight="1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15.75" customHeight="1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15.75" customHeight="1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15.75" customHeight="1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15.75" customHeight="1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15.75" customHeight="1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15.75" customHeight="1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15.75" customHeight="1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15.75" customHeight="1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15.75" customHeight="1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15.75" customHeight="1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15.75" customHeight="1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15.75" customHeight="1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15.75" customHeight="1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15.75" customHeight="1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15.75" customHeight="1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15.75" customHeight="1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15.75" customHeight="1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15.75" customHeight="1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15.75" customHeight="1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15.75" customHeight="1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15.75" customHeight="1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15.75" customHeight="1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15.75" customHeight="1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15.75" customHeight="1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15.75" customHeight="1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15.75" customHeight="1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15.75" customHeight="1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15.75" customHeight="1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15.75" customHeight="1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15.75" customHeight="1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15.75" customHeight="1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15.75" customHeight="1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15.75" customHeight="1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15.75" customHeigh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15.75" customHeight="1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15.75" customHeight="1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15.75" customHeight="1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15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15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15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15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15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15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15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15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15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15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15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15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15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15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15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15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15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15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15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15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15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15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15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15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15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15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15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15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15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15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15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15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15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15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15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15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15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15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B1:K1"/>
    <mergeCell ref="N1:W1"/>
    <mergeCell ref="B3:K3"/>
    <mergeCell ref="B4:K4"/>
    <mergeCell ref="B5:K5"/>
    <mergeCell ref="B6:K6"/>
    <mergeCell ref="B7:K7"/>
    <mergeCell ref="B12:C14"/>
    <mergeCell ref="B18:C18"/>
    <mergeCell ref="B19:C19"/>
    <mergeCell ref="B9:C9"/>
    <mergeCell ref="D9:K9"/>
    <mergeCell ref="B10:C10"/>
    <mergeCell ref="D10:K10"/>
    <mergeCell ref="B11:C11"/>
    <mergeCell ref="D11:K11"/>
    <mergeCell ref="D12:K14"/>
    <mergeCell ref="D19:K19"/>
  </mergeCells>
  <pageMargins left="0.511811024" right="0.511811024" top="0.78740157499999996" bottom="0.78740157499999996" header="0" footer="0"/>
  <pageSetup paperSize="9" scale="8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4140625" defaultRowHeight="15" customHeight="1"/>
  <cols>
    <col min="1" max="6" width="9.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M1000"/>
  <sheetViews>
    <sheetView showGridLines="0" workbookViewId="0"/>
  </sheetViews>
  <sheetFormatPr defaultColWidth="14.44140625" defaultRowHeight="15" customHeight="1"/>
  <cols>
    <col min="1" max="1" width="3.5546875" customWidth="1"/>
    <col min="2" max="2" width="4" customWidth="1"/>
    <col min="3" max="3" width="39.33203125" customWidth="1"/>
    <col min="4" max="4" width="12.44140625" customWidth="1"/>
    <col min="5" max="5" width="9.6640625" customWidth="1"/>
    <col min="6" max="10" width="14.6640625" customWidth="1"/>
    <col min="11" max="11" width="18.5546875" customWidth="1"/>
    <col min="12" max="12" width="13.44140625" customWidth="1"/>
    <col min="13" max="13" width="13" customWidth="1"/>
    <col min="14" max="14" width="19.5546875" customWidth="1"/>
    <col min="15" max="15" width="15.5546875" customWidth="1"/>
    <col min="16" max="17" width="9.109375" customWidth="1"/>
    <col min="18" max="18" width="47.5546875" hidden="1" customWidth="1"/>
    <col min="19" max="19" width="11.33203125" hidden="1" customWidth="1"/>
    <col min="20" max="23" width="12.44140625" hidden="1" customWidth="1"/>
    <col min="24" max="24" width="23.88671875" hidden="1" customWidth="1"/>
    <col min="25" max="25" width="16.5546875" hidden="1" customWidth="1"/>
    <col min="26" max="39" width="8.6640625" customWidth="1"/>
  </cols>
  <sheetData>
    <row r="1" spans="1:39" ht="14.4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spans="1:39" ht="14.4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260" t="s">
        <v>2</v>
      </c>
      <c r="O2" s="2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spans="1:39" ht="14.4">
      <c r="A3" s="5"/>
      <c r="B3" s="9"/>
      <c r="C3" s="10"/>
      <c r="D3" s="10"/>
      <c r="E3" s="10"/>
      <c r="F3" s="10"/>
      <c r="G3" s="10"/>
      <c r="H3" s="10"/>
      <c r="I3" s="10"/>
      <c r="J3" s="10"/>
      <c r="K3" s="10"/>
      <c r="L3" s="10"/>
      <c r="M3" s="11"/>
      <c r="N3" s="12" t="s">
        <v>3</v>
      </c>
      <c r="O3" s="13">
        <f>SUM(S9:W44)</f>
        <v>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</row>
    <row r="4" spans="1:39" ht="14.4">
      <c r="A4" s="5"/>
      <c r="B4" s="9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2" t="s">
        <v>4</v>
      </c>
      <c r="O4" s="13">
        <f>SUM(X9:X44)</f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</row>
    <row r="5" spans="1:39" ht="14.4">
      <c r="A5" s="5"/>
      <c r="B5" s="9"/>
      <c r="C5" s="10"/>
      <c r="D5" s="10"/>
      <c r="E5" s="10"/>
      <c r="F5" s="10"/>
      <c r="G5" s="10"/>
      <c r="H5" s="10"/>
      <c r="I5" s="10"/>
      <c r="J5" s="10"/>
      <c r="K5" s="10"/>
      <c r="L5" s="10"/>
      <c r="M5" s="11"/>
      <c r="N5" s="12" t="s">
        <v>5</v>
      </c>
      <c r="O5" s="14">
        <f>SUM(F9:J44)</f>
        <v>0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</row>
    <row r="6" spans="1:39" ht="27" customHeight="1">
      <c r="A6" s="5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1"/>
      <c r="N6" s="15" t="s">
        <v>6</v>
      </c>
      <c r="O6" s="14">
        <f>SUM(Y9:Y44)</f>
        <v>0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</row>
    <row r="7" spans="1:39" ht="14.4">
      <c r="A7" s="5"/>
      <c r="B7" s="9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  <c r="N7" s="12" t="s">
        <v>7</v>
      </c>
      <c r="O7" s="16">
        <f>IFERROR(O4/O6,0)</f>
        <v>0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</row>
    <row r="8" spans="1:39" ht="15.75" customHeight="1">
      <c r="A8" s="5"/>
      <c r="B8" s="262" t="s">
        <v>8</v>
      </c>
      <c r="C8" s="263"/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  <c r="I8" s="17" t="s">
        <v>14</v>
      </c>
      <c r="J8" s="17" t="s">
        <v>15</v>
      </c>
      <c r="K8" s="18" t="s">
        <v>16</v>
      </c>
      <c r="L8" s="18" t="s">
        <v>17</v>
      </c>
      <c r="M8" s="18" t="s">
        <v>18</v>
      </c>
      <c r="N8" s="19" t="s">
        <v>19</v>
      </c>
      <c r="O8" s="20" t="s">
        <v>20</v>
      </c>
      <c r="P8" s="5"/>
      <c r="Q8" s="5"/>
      <c r="R8" s="17" t="s">
        <v>21</v>
      </c>
      <c r="S8" s="17" t="s">
        <v>11</v>
      </c>
      <c r="T8" s="17" t="s">
        <v>12</v>
      </c>
      <c r="U8" s="17" t="s">
        <v>13</v>
      </c>
      <c r="V8" s="17" t="s">
        <v>14</v>
      </c>
      <c r="W8" s="17" t="s">
        <v>15</v>
      </c>
      <c r="X8" s="17" t="s">
        <v>22</v>
      </c>
      <c r="Y8" s="17" t="s">
        <v>23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</row>
    <row r="9" spans="1:39" ht="15" customHeight="1">
      <c r="A9" s="21"/>
      <c r="B9" s="264" t="s">
        <v>24</v>
      </c>
      <c r="C9" s="22" t="str">
        <f>BASE_DADOS!C231</f>
        <v>SC NO AR</v>
      </c>
      <c r="D9" s="23" t="str">
        <f>IFERROR(VLOOKUP(R9,BASE_DADOS!A:E,4,0),"")</f>
        <v>SEG-SEX</v>
      </c>
      <c r="E9" s="24" t="str">
        <f>IFERROR(VLOOKUP(R9,BASE_DADOS!A:E,5,0),"")</f>
        <v>06H30</v>
      </c>
      <c r="F9" s="25"/>
      <c r="G9" s="25"/>
      <c r="H9" s="25"/>
      <c r="I9" s="25"/>
      <c r="J9" s="25"/>
      <c r="K9" s="26"/>
      <c r="L9" s="267" t="s">
        <v>25</v>
      </c>
      <c r="M9" s="268"/>
      <c r="N9" s="27">
        <f>VLOOKUP(R9,BASE_DADOS!A:O,12,0)</f>
        <v>915917.26206250046</v>
      </c>
      <c r="O9" s="28">
        <f t="shared" ref="O9:O44" si="0">IFERROR(X9/Y9,0)</f>
        <v>0</v>
      </c>
      <c r="P9" s="29"/>
      <c r="Q9" s="30"/>
      <c r="R9" s="31" t="str">
        <f t="shared" ref="R9:R44" si="1">"SCE_ESTADO"&amp;C9</f>
        <v>SCE_ESTADOSC NO AR</v>
      </c>
      <c r="S9" s="31">
        <f>IFERROR(F9*VLOOKUP(R9,BASE_DADOS!A:M,6,0),0)</f>
        <v>0</v>
      </c>
      <c r="T9" s="31">
        <f>IFERROR(G9*VLOOKUP(R9,BASE_DADOS!A:M,7,0),0)</f>
        <v>0</v>
      </c>
      <c r="U9" s="31">
        <f>IFERROR(H9*VLOOKUP(R9,BASE_DADOS!A:M,8,0),0)</f>
        <v>0</v>
      </c>
      <c r="V9" s="31">
        <f>IFERROR(I9*VLOOKUP(R9,BASE_DADOS!A:M,9,0),0)</f>
        <v>0</v>
      </c>
      <c r="W9" s="31">
        <f>IFERROR(J9*VLOOKUP(R9,BASE_DADOS!A:M,10,0),0)</f>
        <v>0</v>
      </c>
      <c r="X9" s="31">
        <f t="shared" ref="X9:X44" si="2">SUM(S9:W9)*(1-K9/100)</f>
        <v>0</v>
      </c>
      <c r="Y9" s="31">
        <f t="shared" ref="Y9:Y44" si="3">SUM(F9:J9)*N9</f>
        <v>0</v>
      </c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</row>
    <row r="10" spans="1:39" ht="15" customHeight="1">
      <c r="A10" s="21"/>
      <c r="B10" s="265"/>
      <c r="C10" s="33" t="str">
        <f>BASE_DADOS!C232</f>
        <v>FALA BRASIL</v>
      </c>
      <c r="D10" s="34" t="str">
        <f>IFERROR(VLOOKUP(R10,BASE_DADOS!A:E,4,0),"")</f>
        <v>SEG-SEX</v>
      </c>
      <c r="E10" s="35" t="str">
        <f>IFERROR(VLOOKUP(R10,BASE_DADOS!A:E,5,0),"")</f>
        <v>08H40</v>
      </c>
      <c r="F10" s="25"/>
      <c r="G10" s="25"/>
      <c r="H10" s="25"/>
      <c r="I10" s="25"/>
      <c r="J10" s="25"/>
      <c r="K10" s="26"/>
      <c r="L10" s="269"/>
      <c r="M10" s="270"/>
      <c r="N10" s="27">
        <f>VLOOKUP(R10,BASE_DADOS!A:O,12,0)</f>
        <v>716590.83133333293</v>
      </c>
      <c r="O10" s="28">
        <f t="shared" si="0"/>
        <v>0</v>
      </c>
      <c r="P10" s="29"/>
      <c r="Q10" s="30"/>
      <c r="R10" s="31" t="str">
        <f t="shared" si="1"/>
        <v>SCE_ESTADOFALA BRASIL</v>
      </c>
      <c r="S10" s="31">
        <f>IFERROR(F10*VLOOKUP(R10,BASE_DADOS!A:M,6,0),0)</f>
        <v>0</v>
      </c>
      <c r="T10" s="31">
        <f>IFERROR(G10*VLOOKUP(R10,BASE_DADOS!A:M,7,0),0)</f>
        <v>0</v>
      </c>
      <c r="U10" s="31">
        <f>IFERROR(H10*VLOOKUP(R10,BASE_DADOS!A:M,8,0),0)</f>
        <v>0</v>
      </c>
      <c r="V10" s="31">
        <f>IFERROR(I10*VLOOKUP(R10,BASE_DADOS!A:M,9,0),0)</f>
        <v>0</v>
      </c>
      <c r="W10" s="31">
        <f>IFERROR(J10*VLOOKUP(R10,BASE_DADOS!A:M,10,0),0)</f>
        <v>0</v>
      </c>
      <c r="X10" s="31">
        <f t="shared" si="2"/>
        <v>0</v>
      </c>
      <c r="Y10" s="31">
        <f t="shared" si="3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</row>
    <row r="11" spans="1:39" ht="15" customHeight="1">
      <c r="A11" s="21"/>
      <c r="B11" s="265"/>
      <c r="C11" s="33" t="str">
        <f>BASE_DADOS!C233</f>
        <v>HOJE EM DIA</v>
      </c>
      <c r="D11" s="34" t="str">
        <f>IFERROR(VLOOKUP(R11,BASE_DADOS!A:E,4,0),"")</f>
        <v>SEG-SEX</v>
      </c>
      <c r="E11" s="35" t="str">
        <f>IFERROR(VLOOKUP(R11,BASE_DADOS!A:E,5,0),"")</f>
        <v>10H00</v>
      </c>
      <c r="F11" s="25"/>
      <c r="G11" s="25"/>
      <c r="H11" s="25"/>
      <c r="I11" s="25"/>
      <c r="J11" s="25"/>
      <c r="K11" s="26"/>
      <c r="L11" s="269"/>
      <c r="M11" s="270"/>
      <c r="N11" s="27">
        <f>VLOOKUP(R11,BASE_DADOS!A:O,12,0)</f>
        <v>810469.82549999957</v>
      </c>
      <c r="O11" s="28">
        <f t="shared" si="0"/>
        <v>0</v>
      </c>
      <c r="P11" s="29"/>
      <c r="Q11" s="30"/>
      <c r="R11" s="31" t="str">
        <f t="shared" si="1"/>
        <v>SCE_ESTADOHOJE EM DIA</v>
      </c>
      <c r="S11" s="31">
        <f>IFERROR(F11*VLOOKUP(R11,BASE_DADOS!A:M,6,0),0)</f>
        <v>0</v>
      </c>
      <c r="T11" s="31">
        <f>IFERROR(G11*VLOOKUP(R11,BASE_DADOS!A:M,7,0),0)</f>
        <v>0</v>
      </c>
      <c r="U11" s="31">
        <f>IFERROR(H11*VLOOKUP(R11,BASE_DADOS!A:M,8,0),0)</f>
        <v>0</v>
      </c>
      <c r="V11" s="31">
        <f>IFERROR(I11*VLOOKUP(R11,BASE_DADOS!A:M,9,0),0)</f>
        <v>0</v>
      </c>
      <c r="W11" s="31">
        <f>IFERROR(J11*VLOOKUP(R11,BASE_DADOS!A:M,10,0),0)</f>
        <v>0</v>
      </c>
      <c r="X11" s="31">
        <f t="shared" si="2"/>
        <v>0</v>
      </c>
      <c r="Y11" s="31">
        <f t="shared" si="3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</row>
    <row r="12" spans="1:39" ht="15" customHeight="1">
      <c r="A12" s="21"/>
      <c r="B12" s="265"/>
      <c r="C12" s="22" t="str">
        <f>BASE_DADOS!C234</f>
        <v>BALANÇO GERAL SC</v>
      </c>
      <c r="D12" s="23" t="str">
        <f>IFERROR(VLOOKUP(R12,BASE_DADOS!A:E,4,0),"")</f>
        <v>SEG-SEX</v>
      </c>
      <c r="E12" s="24" t="str">
        <f>IFERROR(VLOOKUP(R12,BASE_DADOS!A:E,5,0),"")</f>
        <v>11H50</v>
      </c>
      <c r="F12" s="25"/>
      <c r="G12" s="25"/>
      <c r="H12" s="25"/>
      <c r="I12" s="25"/>
      <c r="J12" s="25"/>
      <c r="K12" s="26"/>
      <c r="L12" s="269"/>
      <c r="M12" s="270"/>
      <c r="N12" s="27">
        <f>VLOOKUP(R12,BASE_DADOS!A:O,12,0)</f>
        <v>1156174.8662142851</v>
      </c>
      <c r="O12" s="28">
        <f t="shared" si="0"/>
        <v>0</v>
      </c>
      <c r="P12" s="29"/>
      <c r="Q12" s="30"/>
      <c r="R12" s="31" t="str">
        <f t="shared" si="1"/>
        <v>SCE_ESTADOBALANÇO GERAL SC</v>
      </c>
      <c r="S12" s="31">
        <f>IFERROR(F12*VLOOKUP(R12,BASE_DADOS!A:M,6,0),0)</f>
        <v>0</v>
      </c>
      <c r="T12" s="31">
        <f>IFERROR(G12*VLOOKUP(R12,BASE_DADOS!A:M,7,0),0)</f>
        <v>0</v>
      </c>
      <c r="U12" s="31">
        <f>IFERROR(H12*VLOOKUP(R12,BASE_DADOS!A:M,8,0),0)</f>
        <v>0</v>
      </c>
      <c r="V12" s="31">
        <f>IFERROR(I12*VLOOKUP(R12,BASE_DADOS!A:M,9,0),0)</f>
        <v>0</v>
      </c>
      <c r="W12" s="31">
        <f>IFERROR(J12*VLOOKUP(R12,BASE_DADOS!A:M,10,0),0)</f>
        <v>0</v>
      </c>
      <c r="X12" s="31">
        <f t="shared" si="2"/>
        <v>0</v>
      </c>
      <c r="Y12" s="31">
        <f t="shared" si="3"/>
        <v>0</v>
      </c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</row>
    <row r="13" spans="1:39" ht="15" customHeight="1">
      <c r="A13" s="21"/>
      <c r="B13" s="265"/>
      <c r="C13" s="33" t="str">
        <f>BASE_DADOS!C235</f>
        <v>NOVELA DA TARDE 1</v>
      </c>
      <c r="D13" s="34" t="str">
        <f>IFERROR(VLOOKUP(R13,BASE_DADOS!A:E,4,0),"")</f>
        <v>SEG-SEX</v>
      </c>
      <c r="E13" s="35" t="str">
        <f>IFERROR(VLOOKUP(R13,BASE_DADOS!A:E,5,0),"")</f>
        <v>15H30</v>
      </c>
      <c r="F13" s="25"/>
      <c r="G13" s="25"/>
      <c r="H13" s="25"/>
      <c r="I13" s="25"/>
      <c r="J13" s="25"/>
      <c r="K13" s="26"/>
      <c r="L13" s="269"/>
      <c r="M13" s="270"/>
      <c r="N13" s="27">
        <f>VLOOKUP(R13,BASE_DADOS!A:O,12,0)</f>
        <v>743000.24766937084</v>
      </c>
      <c r="O13" s="28">
        <f t="shared" si="0"/>
        <v>0</v>
      </c>
      <c r="P13" s="29"/>
      <c r="Q13" s="30"/>
      <c r="R13" s="31" t="str">
        <f t="shared" si="1"/>
        <v>SCE_ESTADONOVELA DA TARDE 1</v>
      </c>
      <c r="S13" s="31">
        <f>IFERROR(F13*VLOOKUP(R13,BASE_DADOS!A:M,6,0),0)</f>
        <v>0</v>
      </c>
      <c r="T13" s="31">
        <f>IFERROR(G13*VLOOKUP(R13,BASE_DADOS!A:M,7,0),0)</f>
        <v>0</v>
      </c>
      <c r="U13" s="31">
        <f>IFERROR(H13*VLOOKUP(R13,BASE_DADOS!A:M,8,0),0)</f>
        <v>0</v>
      </c>
      <c r="V13" s="31">
        <f>IFERROR(I13*VLOOKUP(R13,BASE_DADOS!A:M,9,0),0)</f>
        <v>0</v>
      </c>
      <c r="W13" s="31">
        <f>IFERROR(J13*VLOOKUP(R13,BASE_DADOS!A:M,10,0),0)</f>
        <v>0</v>
      </c>
      <c r="X13" s="31">
        <f t="shared" si="2"/>
        <v>0</v>
      </c>
      <c r="Y13" s="31">
        <f t="shared" si="3"/>
        <v>0</v>
      </c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</row>
    <row r="14" spans="1:39" ht="15" customHeight="1">
      <c r="A14" s="21"/>
      <c r="B14" s="265"/>
      <c r="C14" s="33" t="str">
        <f>BASE_DADOS!C236</f>
        <v>CIDADE ALERTA NACIONAL</v>
      </c>
      <c r="D14" s="34" t="str">
        <f>IFERROR(VLOOKUP(R14,BASE_DADOS!A:E,4,0),"")</f>
        <v>SEG-SEX</v>
      </c>
      <c r="E14" s="35" t="str">
        <f>IFERROR(VLOOKUP(R14,BASE_DADOS!A:E,5,0),"")</f>
        <v>16H30</v>
      </c>
      <c r="F14" s="25"/>
      <c r="G14" s="25"/>
      <c r="H14" s="25"/>
      <c r="I14" s="25"/>
      <c r="J14" s="25"/>
      <c r="K14" s="26"/>
      <c r="L14" s="269"/>
      <c r="M14" s="270"/>
      <c r="N14" s="27">
        <f>VLOOKUP(R14,BASE_DADOS!A:O,12,0)</f>
        <v>724361.88099999959</v>
      </c>
      <c r="O14" s="28">
        <f t="shared" si="0"/>
        <v>0</v>
      </c>
      <c r="P14" s="29"/>
      <c r="Q14" s="30"/>
      <c r="R14" s="31" t="str">
        <f t="shared" si="1"/>
        <v>SCE_ESTADOCIDADE ALERTA NACIONAL</v>
      </c>
      <c r="S14" s="31">
        <f>IFERROR(F14*VLOOKUP(R14,BASE_DADOS!A:M,6,0),0)</f>
        <v>0</v>
      </c>
      <c r="T14" s="31">
        <f>IFERROR(G14*VLOOKUP(R14,BASE_DADOS!A:M,7,0),0)</f>
        <v>0</v>
      </c>
      <c r="U14" s="31">
        <f>IFERROR(H14*VLOOKUP(R14,BASE_DADOS!A:M,8,0),0)</f>
        <v>0</v>
      </c>
      <c r="V14" s="31">
        <f>IFERROR(I14*VLOOKUP(R14,BASE_DADOS!A:M,9,0),0)</f>
        <v>0</v>
      </c>
      <c r="W14" s="31">
        <f>IFERROR(J14*VLOOKUP(R14,BASE_DADOS!A:M,10,0),0)</f>
        <v>0</v>
      </c>
      <c r="X14" s="31">
        <f t="shared" si="2"/>
        <v>0</v>
      </c>
      <c r="Y14" s="31">
        <f t="shared" si="3"/>
        <v>0</v>
      </c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</row>
    <row r="15" spans="1:39" ht="15" customHeight="1">
      <c r="A15" s="21"/>
      <c r="B15" s="265"/>
      <c r="C15" s="22" t="str">
        <f>BASE_DADOS!C237</f>
        <v>CIDADE ALERTA SC</v>
      </c>
      <c r="D15" s="23" t="str">
        <f>IFERROR(VLOOKUP(R15,BASE_DADOS!A:E,4,0),"")</f>
        <v>SEG-SEX</v>
      </c>
      <c r="E15" s="24" t="str">
        <f>IFERROR(VLOOKUP(R15,BASE_DADOS!A:E,5,0),"")</f>
        <v>18H00</v>
      </c>
      <c r="F15" s="25"/>
      <c r="G15" s="25"/>
      <c r="H15" s="25"/>
      <c r="I15" s="25"/>
      <c r="J15" s="25"/>
      <c r="K15" s="26"/>
      <c r="L15" s="269"/>
      <c r="M15" s="270"/>
      <c r="N15" s="27">
        <f>VLOOKUP(R15,BASE_DADOS!A:O,12,0)</f>
        <v>1003674.8164999994</v>
      </c>
      <c r="O15" s="28">
        <f t="shared" si="0"/>
        <v>0</v>
      </c>
      <c r="P15" s="29"/>
      <c r="Q15" s="30"/>
      <c r="R15" s="31" t="str">
        <f t="shared" si="1"/>
        <v>SCE_ESTADOCIDADE ALERTA SC</v>
      </c>
      <c r="S15" s="31">
        <f>IFERROR(F15*VLOOKUP(R15,BASE_DADOS!A:M,6,0),0)</f>
        <v>0</v>
      </c>
      <c r="T15" s="31">
        <f>IFERROR(G15*VLOOKUP(R15,BASE_DADOS!A:M,7,0),0)</f>
        <v>0</v>
      </c>
      <c r="U15" s="31">
        <f>IFERROR(H15*VLOOKUP(R15,BASE_DADOS!A:M,8,0),0)</f>
        <v>0</v>
      </c>
      <c r="V15" s="31">
        <f>IFERROR(I15*VLOOKUP(R15,BASE_DADOS!A:M,9,0),0)</f>
        <v>0</v>
      </c>
      <c r="W15" s="31">
        <f>IFERROR(J15*VLOOKUP(R15,BASE_DADOS!A:M,10,0),0)</f>
        <v>0</v>
      </c>
      <c r="X15" s="31">
        <f t="shared" si="2"/>
        <v>0</v>
      </c>
      <c r="Y15" s="31">
        <f t="shared" si="3"/>
        <v>0</v>
      </c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</row>
    <row r="16" spans="1:39" ht="15" customHeight="1">
      <c r="A16" s="21"/>
      <c r="B16" s="265"/>
      <c r="C16" s="22" t="str">
        <f>BASE_DADOS!C238</f>
        <v>ND NOTÍCIAS</v>
      </c>
      <c r="D16" s="23" t="str">
        <f>IFERROR(VLOOKUP(R16,BASE_DADOS!A:E,4,0),"")</f>
        <v>SEG-SEX</v>
      </c>
      <c r="E16" s="24" t="str">
        <f>IFERROR(VLOOKUP(R16,BASE_DADOS!A:E,5,0),"")</f>
        <v>19H00</v>
      </c>
      <c r="F16" s="25"/>
      <c r="G16" s="25"/>
      <c r="H16" s="25"/>
      <c r="I16" s="25"/>
      <c r="J16" s="25"/>
      <c r="K16" s="26"/>
      <c r="L16" s="269"/>
      <c r="M16" s="270"/>
      <c r="N16" s="27">
        <f>VLOOKUP(R16,BASE_DADOS!A:O,12,0)</f>
        <v>1085254.2864999992</v>
      </c>
      <c r="O16" s="28">
        <f t="shared" si="0"/>
        <v>0</v>
      </c>
      <c r="P16" s="30"/>
      <c r="Q16" s="30"/>
      <c r="R16" s="31" t="str">
        <f t="shared" si="1"/>
        <v>SCE_ESTADOND NOTÍCIAS</v>
      </c>
      <c r="S16" s="31">
        <f>IFERROR(F16*VLOOKUP(R16,BASE_DADOS!A:M,6,0),0)</f>
        <v>0</v>
      </c>
      <c r="T16" s="31">
        <f>IFERROR(G16*VLOOKUP(R16,BASE_DADOS!A:M,7,0),0)</f>
        <v>0</v>
      </c>
      <c r="U16" s="31">
        <f>IFERROR(H16*VLOOKUP(R16,BASE_DADOS!A:M,8,0),0)</f>
        <v>0</v>
      </c>
      <c r="V16" s="31">
        <f>IFERROR(I16*VLOOKUP(R16,BASE_DADOS!A:M,9,0),0)</f>
        <v>0</v>
      </c>
      <c r="W16" s="31">
        <f>IFERROR(J16*VLOOKUP(R16,BASE_DADOS!A:M,10,0),0)</f>
        <v>0</v>
      </c>
      <c r="X16" s="31">
        <f t="shared" si="2"/>
        <v>0</v>
      </c>
      <c r="Y16" s="31">
        <f t="shared" si="3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</row>
    <row r="17" spans="1:39" ht="15" customHeight="1">
      <c r="A17" s="21"/>
      <c r="B17" s="265"/>
      <c r="C17" s="33" t="str">
        <f>BASE_DADOS!C239</f>
        <v>JORNAL DA RECORD</v>
      </c>
      <c r="D17" s="34" t="str">
        <f>IFERROR(VLOOKUP(R17,BASE_DADOS!A:E,4,0),"")</f>
        <v>SEG-SEX</v>
      </c>
      <c r="E17" s="35" t="str">
        <f>IFERROR(VLOOKUP(R17,BASE_DADOS!A:E,5,0),"")</f>
        <v>19H45</v>
      </c>
      <c r="F17" s="25"/>
      <c r="G17" s="25"/>
      <c r="H17" s="25"/>
      <c r="I17" s="25"/>
      <c r="J17" s="25"/>
      <c r="K17" s="26"/>
      <c r="L17" s="269"/>
      <c r="M17" s="270"/>
      <c r="N17" s="27">
        <f>VLOOKUP(R17,BASE_DADOS!A:O,12,0)</f>
        <v>976910.5714999995</v>
      </c>
      <c r="O17" s="28">
        <f t="shared" si="0"/>
        <v>0</v>
      </c>
      <c r="P17" s="30"/>
      <c r="Q17" s="30"/>
      <c r="R17" s="31" t="str">
        <f t="shared" si="1"/>
        <v>SCE_ESTADOJORNAL DA RECORD</v>
      </c>
      <c r="S17" s="31">
        <f>IFERROR(F17*VLOOKUP(R17,BASE_DADOS!A:M,6,0),0)</f>
        <v>0</v>
      </c>
      <c r="T17" s="31">
        <f>IFERROR(G17*VLOOKUP(R17,BASE_DADOS!A:M,7,0),0)</f>
        <v>0</v>
      </c>
      <c r="U17" s="31">
        <f>IFERROR(H17*VLOOKUP(R17,BASE_DADOS!A:M,8,0),0)</f>
        <v>0</v>
      </c>
      <c r="V17" s="31">
        <f>IFERROR(I17*VLOOKUP(R17,BASE_DADOS!A:M,9,0),0)</f>
        <v>0</v>
      </c>
      <c r="W17" s="31">
        <f>IFERROR(J17*VLOOKUP(R17,BASE_DADOS!A:M,10,0),0)</f>
        <v>0</v>
      </c>
      <c r="X17" s="31">
        <f t="shared" si="2"/>
        <v>0</v>
      </c>
      <c r="Y17" s="31">
        <f t="shared" si="3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</row>
    <row r="18" spans="1:39" ht="15" customHeight="1">
      <c r="A18" s="21"/>
      <c r="B18" s="265"/>
      <c r="C18" s="33" t="str">
        <f>BASE_DADOS!C240</f>
        <v>NOVELA 3</v>
      </c>
      <c r="D18" s="34" t="str">
        <f>IFERROR(VLOOKUP(R18,BASE_DADOS!A:E,4,0),"")</f>
        <v>SEG-SEX</v>
      </c>
      <c r="E18" s="35" t="str">
        <f>IFERROR(VLOOKUP(R18,BASE_DADOS!A:E,5,0),"")</f>
        <v>21H00</v>
      </c>
      <c r="F18" s="25"/>
      <c r="G18" s="25"/>
      <c r="H18" s="25"/>
      <c r="I18" s="25"/>
      <c r="J18" s="25"/>
      <c r="K18" s="26"/>
      <c r="L18" s="269"/>
      <c r="M18" s="270"/>
      <c r="N18" s="27">
        <f>VLOOKUP(R18,BASE_DADOS!A:O,12,0)</f>
        <v>924137.51400000136</v>
      </c>
      <c r="O18" s="28">
        <f t="shared" si="0"/>
        <v>0</v>
      </c>
      <c r="P18" s="30"/>
      <c r="Q18" s="30"/>
      <c r="R18" s="31" t="str">
        <f t="shared" si="1"/>
        <v>SCE_ESTADONOVELA 3</v>
      </c>
      <c r="S18" s="31">
        <f>IFERROR(F18*VLOOKUP(R18,BASE_DADOS!A:M,6,0),0)</f>
        <v>0</v>
      </c>
      <c r="T18" s="31">
        <f>IFERROR(G18*VLOOKUP(R18,BASE_DADOS!A:M,7,0),0)</f>
        <v>0</v>
      </c>
      <c r="U18" s="31">
        <f>IFERROR(H18*VLOOKUP(R18,BASE_DADOS!A:M,8,0),0)</f>
        <v>0</v>
      </c>
      <c r="V18" s="31">
        <f>IFERROR(I18*VLOOKUP(R18,BASE_DADOS!A:M,9,0),0)</f>
        <v>0</v>
      </c>
      <c r="W18" s="31">
        <f>IFERROR(J18*VLOOKUP(R18,BASE_DADOS!A:M,10,0),0)</f>
        <v>0</v>
      </c>
      <c r="X18" s="31">
        <f t="shared" si="2"/>
        <v>0</v>
      </c>
      <c r="Y18" s="31">
        <f t="shared" si="3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</row>
    <row r="19" spans="1:39" ht="15" customHeight="1">
      <c r="A19" s="21"/>
      <c r="B19" s="265"/>
      <c r="C19" s="33" t="str">
        <f>BASE_DADOS!C241</f>
        <v>NOVELA 22HS</v>
      </c>
      <c r="D19" s="34" t="str">
        <f>IFERROR(VLOOKUP(R19,BASE_DADOS!A:E,4,0),"")</f>
        <v>SEG-SEX</v>
      </c>
      <c r="E19" s="35" t="str">
        <f>IFERROR(VLOOKUP(R19,BASE_DADOS!A:E,5,0),"")</f>
        <v>21H45</v>
      </c>
      <c r="F19" s="25"/>
      <c r="G19" s="25"/>
      <c r="H19" s="25"/>
      <c r="I19" s="25"/>
      <c r="J19" s="25"/>
      <c r="K19" s="26"/>
      <c r="L19" s="269"/>
      <c r="M19" s="270"/>
      <c r="N19" s="27">
        <f>VLOOKUP(R19,BASE_DADOS!A:O,12,0)</f>
        <v>787991.51750000101</v>
      </c>
      <c r="O19" s="28">
        <f t="shared" si="0"/>
        <v>0</v>
      </c>
      <c r="P19" s="30"/>
      <c r="Q19" s="30"/>
      <c r="R19" s="31" t="str">
        <f t="shared" si="1"/>
        <v>SCE_ESTADONOVELA 22HS</v>
      </c>
      <c r="S19" s="31">
        <f>IFERROR(F19*VLOOKUP(R19,BASE_DADOS!A:M,6,0),0)</f>
        <v>0</v>
      </c>
      <c r="T19" s="31">
        <f>IFERROR(G19*VLOOKUP(R19,BASE_DADOS!A:M,7,0),0)</f>
        <v>0</v>
      </c>
      <c r="U19" s="31">
        <f>IFERROR(H19*VLOOKUP(R19,BASE_DADOS!A:M,8,0),0)</f>
        <v>0</v>
      </c>
      <c r="V19" s="31">
        <f>IFERROR(I19*VLOOKUP(R19,BASE_DADOS!A:M,9,0),0)</f>
        <v>0</v>
      </c>
      <c r="W19" s="31">
        <f>IFERROR(J19*VLOOKUP(R19,BASE_DADOS!A:M,10,0),0)</f>
        <v>0</v>
      </c>
      <c r="X19" s="31">
        <f t="shared" si="2"/>
        <v>0</v>
      </c>
      <c r="Y19" s="31">
        <f t="shared" si="3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</row>
    <row r="20" spans="1:39" ht="15" hidden="1" customHeight="1">
      <c r="A20" s="21"/>
      <c r="B20" s="265"/>
      <c r="C20" s="33" t="str">
        <f>BASE_DADOS!C242</f>
        <v>REALITY SHOW 1</v>
      </c>
      <c r="D20" s="34" t="str">
        <f>IFERROR(VLOOKUP(R20,BASE_DADOS!A:E,4,0),"")</f>
        <v>SEG-SEX</v>
      </c>
      <c r="E20" s="35" t="str">
        <f>IFERROR(VLOOKUP(R20,BASE_DADOS!A:E,5,0),"")</f>
        <v>22H45</v>
      </c>
      <c r="F20" s="25"/>
      <c r="G20" s="25"/>
      <c r="H20" s="25"/>
      <c r="I20" s="25"/>
      <c r="J20" s="25"/>
      <c r="K20" s="26"/>
      <c r="L20" s="269"/>
      <c r="M20" s="270"/>
      <c r="N20" s="27">
        <f>VLOOKUP(R20,BASE_DADOS!A:O,12,0)</f>
        <v>539569.52224999969</v>
      </c>
      <c r="O20" s="28">
        <f t="shared" si="0"/>
        <v>0</v>
      </c>
      <c r="P20" s="30"/>
      <c r="Q20" s="30"/>
      <c r="R20" s="31" t="str">
        <f t="shared" si="1"/>
        <v>SCE_ESTADOREALITY SHOW 1</v>
      </c>
      <c r="S20" s="31">
        <f>IFERROR(F20*VLOOKUP(R20,BASE_DADOS!A:M,6,0),0)</f>
        <v>0</v>
      </c>
      <c r="T20" s="31">
        <f>IFERROR(G20*VLOOKUP(R20,BASE_DADOS!A:M,7,0),0)</f>
        <v>0</v>
      </c>
      <c r="U20" s="31">
        <f>IFERROR(H20*VLOOKUP(R20,BASE_DADOS!A:M,8,0),0)</f>
        <v>0</v>
      </c>
      <c r="V20" s="31">
        <f>IFERROR(I20*VLOOKUP(R20,BASE_DADOS!A:M,9,0),0)</f>
        <v>0</v>
      </c>
      <c r="W20" s="31">
        <f>IFERROR(J20*VLOOKUP(R20,BASE_DADOS!A:M,10,0),0)</f>
        <v>0</v>
      </c>
      <c r="X20" s="31">
        <f t="shared" si="2"/>
        <v>0</v>
      </c>
      <c r="Y20" s="31">
        <f t="shared" si="3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</row>
    <row r="21" spans="1:39" ht="15" customHeight="1">
      <c r="A21" s="21"/>
      <c r="B21" s="265"/>
      <c r="C21" s="33" t="str">
        <f>BASE_DADOS!C243</f>
        <v>REALITY SHOW 2 - A FAZENDA</v>
      </c>
      <c r="D21" s="34" t="str">
        <f>IFERROR(VLOOKUP(R21,BASE_DADOS!A:E,4,0),"")</f>
        <v>SEG-SEX</v>
      </c>
      <c r="E21" s="35" t="str">
        <f>IFERROR(VLOOKUP(R21,BASE_DADOS!A:E,5,0),"")</f>
        <v>22H45</v>
      </c>
      <c r="F21" s="25"/>
      <c r="G21" s="25"/>
      <c r="H21" s="25"/>
      <c r="I21" s="25"/>
      <c r="J21" s="25"/>
      <c r="K21" s="26"/>
      <c r="L21" s="269"/>
      <c r="M21" s="270"/>
      <c r="N21" s="27">
        <f>VLOOKUP(R21,BASE_DADOS!A:O,12,0)</f>
        <v>539569.52224999969</v>
      </c>
      <c r="O21" s="28">
        <f t="shared" si="0"/>
        <v>0</v>
      </c>
      <c r="P21" s="30"/>
      <c r="Q21" s="30"/>
      <c r="R21" s="31" t="str">
        <f t="shared" si="1"/>
        <v>SCE_ESTADOREALITY SHOW 2 - A FAZENDA</v>
      </c>
      <c r="S21" s="31">
        <f>IFERROR(F21*VLOOKUP(R21,BASE_DADOS!A:M,6,0),0)</f>
        <v>0</v>
      </c>
      <c r="T21" s="31">
        <f>IFERROR(G21*VLOOKUP(R21,BASE_DADOS!A:M,7,0),0)</f>
        <v>0</v>
      </c>
      <c r="U21" s="31">
        <f>IFERROR(H21*VLOOKUP(R21,BASE_DADOS!A:M,8,0),0)</f>
        <v>0</v>
      </c>
      <c r="V21" s="31">
        <f>IFERROR(I21*VLOOKUP(R21,BASE_DADOS!A:M,9,0),0)</f>
        <v>0</v>
      </c>
      <c r="W21" s="31">
        <f>IFERROR(J21*VLOOKUP(R21,BASE_DADOS!A:M,10,0),0)</f>
        <v>0</v>
      </c>
      <c r="X21" s="31">
        <f t="shared" si="2"/>
        <v>0</v>
      </c>
      <c r="Y21" s="31">
        <f t="shared" si="3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</row>
    <row r="22" spans="1:39" ht="15" customHeight="1">
      <c r="A22" s="21"/>
      <c r="B22" s="265"/>
      <c r="C22" s="33" t="str">
        <f>BASE_DADOS!C244</f>
        <v>REALITY SHOW 3 - Quilos Mortais</v>
      </c>
      <c r="D22" s="34" t="str">
        <f>IFERROR(VLOOKUP(R22,BASE_DADOS!A:E,4,0),"")</f>
        <v>SEG-DOM</v>
      </c>
      <c r="E22" s="35" t="str">
        <f>IFERROR(VLOOKUP(R22,BASE_DADOS!A:E,5,0),"")</f>
        <v>22H45</v>
      </c>
      <c r="F22" s="25"/>
      <c r="G22" s="25"/>
      <c r="H22" s="25"/>
      <c r="I22" s="25"/>
      <c r="J22" s="25"/>
      <c r="K22" s="26"/>
      <c r="L22" s="269"/>
      <c r="M22" s="270"/>
      <c r="N22" s="27">
        <f>VLOOKUP(R22,BASE_DADOS!A:O,12,0)</f>
        <v>539569.52224999969</v>
      </c>
      <c r="O22" s="28">
        <f t="shared" si="0"/>
        <v>0</v>
      </c>
      <c r="P22" s="30"/>
      <c r="Q22" s="30"/>
      <c r="R22" s="31" t="str">
        <f t="shared" si="1"/>
        <v>SCE_ESTADOREALITY SHOW 3 - Quilos Mortais</v>
      </c>
      <c r="S22" s="31">
        <f>IFERROR(F22*VLOOKUP(R22,BASE_DADOS!A:M,6,0),0)</f>
        <v>0</v>
      </c>
      <c r="T22" s="31">
        <f>IFERROR(G22*VLOOKUP(R22,BASE_DADOS!A:M,7,0),0)</f>
        <v>0</v>
      </c>
      <c r="U22" s="31">
        <f>IFERROR(H22*VLOOKUP(R22,BASE_DADOS!A:M,8,0),0)</f>
        <v>0</v>
      </c>
      <c r="V22" s="31">
        <f>IFERROR(I22*VLOOKUP(R22,BASE_DADOS!A:M,9,0),0)</f>
        <v>0</v>
      </c>
      <c r="W22" s="31">
        <f>IFERROR(J22*VLOOKUP(R22,BASE_DADOS!A:M,10,0),0)</f>
        <v>0</v>
      </c>
      <c r="X22" s="31">
        <f t="shared" si="2"/>
        <v>0</v>
      </c>
      <c r="Y22" s="31">
        <f t="shared" si="3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</row>
    <row r="23" spans="1:39" ht="15" customHeight="1">
      <c r="A23" s="21"/>
      <c r="B23" s="266"/>
      <c r="C23" s="33" t="str">
        <f>BASE_DADOS!C245</f>
        <v>SÉRIE PREMIUM</v>
      </c>
      <c r="D23" s="34" t="str">
        <f>IFERROR(VLOOKUP(R23,BASE_DADOS!A:E,4,0),"")</f>
        <v>SEG-SEX</v>
      </c>
      <c r="E23" s="35" t="str">
        <f>IFERROR(VLOOKUP(R23,BASE_DADOS!A:E,5,0),"")</f>
        <v>23H45</v>
      </c>
      <c r="F23" s="25"/>
      <c r="G23" s="25"/>
      <c r="H23" s="25"/>
      <c r="I23" s="25"/>
      <c r="J23" s="25"/>
      <c r="K23" s="26"/>
      <c r="L23" s="269"/>
      <c r="M23" s="270"/>
      <c r="N23" s="27">
        <f>VLOOKUP(R23,BASE_DADOS!A:O,12,0)</f>
        <v>418239.93024999887</v>
      </c>
      <c r="O23" s="28">
        <f t="shared" si="0"/>
        <v>0</v>
      </c>
      <c r="P23" s="30"/>
      <c r="Q23" s="30"/>
      <c r="R23" s="31" t="str">
        <f t="shared" si="1"/>
        <v>SCE_ESTADOSÉRIE PREMIUM</v>
      </c>
      <c r="S23" s="31">
        <f>IFERROR(F23*VLOOKUP(R23,BASE_DADOS!A:M,6,0),0)</f>
        <v>0</v>
      </c>
      <c r="T23" s="31">
        <f>IFERROR(G23*VLOOKUP(R23,BASE_DADOS!A:M,7,0),0)</f>
        <v>0</v>
      </c>
      <c r="U23" s="31">
        <f>IFERROR(H23*VLOOKUP(R23,BASE_DADOS!A:M,8,0),0)</f>
        <v>0</v>
      </c>
      <c r="V23" s="31">
        <f>IFERROR(I23*VLOOKUP(R23,BASE_DADOS!A:M,9,0),0)</f>
        <v>0</v>
      </c>
      <c r="W23" s="31">
        <f>IFERROR(J23*VLOOKUP(R23,BASE_DADOS!A:M,10,0),0)</f>
        <v>0</v>
      </c>
      <c r="X23" s="31">
        <f t="shared" si="2"/>
        <v>0</v>
      </c>
      <c r="Y23" s="31">
        <f t="shared" si="3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39" ht="15" customHeight="1">
      <c r="A24" s="21"/>
      <c r="B24" s="271" t="s">
        <v>26</v>
      </c>
      <c r="C24" s="33" t="str">
        <f>BASE_DADOS!C246</f>
        <v>BRASIL CAMINHONEIRO</v>
      </c>
      <c r="D24" s="34" t="str">
        <f>IFERROR(VLOOKUP(R24,BASE_DADOS!A:E,4,0),"")</f>
        <v>SAB</v>
      </c>
      <c r="E24" s="35" t="str">
        <f>IFERROR(VLOOKUP(R24,BASE_DADOS!A:E,5,0),"")</f>
        <v>07H00</v>
      </c>
      <c r="F24" s="25"/>
      <c r="G24" s="25"/>
      <c r="H24" s="25"/>
      <c r="I24" s="25"/>
      <c r="J24" s="25"/>
      <c r="K24" s="26"/>
      <c r="L24" s="269"/>
      <c r="M24" s="270"/>
      <c r="N24" s="27">
        <f>VLOOKUP(R24,BASE_DADOS!A:O,12,0)</f>
        <v>980302.15083333338</v>
      </c>
      <c r="O24" s="28">
        <f t="shared" si="0"/>
        <v>0</v>
      </c>
      <c r="P24" s="30"/>
      <c r="Q24" s="30"/>
      <c r="R24" s="31" t="str">
        <f t="shared" si="1"/>
        <v>SCE_ESTADOBRASIL CAMINHONEIRO</v>
      </c>
      <c r="S24" s="31">
        <f>IFERROR(F24*VLOOKUP(R24,BASE_DADOS!A:M,6,0),0)</f>
        <v>0</v>
      </c>
      <c r="T24" s="31">
        <f>IFERROR(G24*VLOOKUP(R24,BASE_DADOS!A:M,7,0),0)</f>
        <v>0</v>
      </c>
      <c r="U24" s="31">
        <f>IFERROR(H24*VLOOKUP(R24,BASE_DADOS!A:M,8,0),0)</f>
        <v>0</v>
      </c>
      <c r="V24" s="31">
        <f>IFERROR(I24*VLOOKUP(R24,BASE_DADOS!A:M,9,0),0)</f>
        <v>0</v>
      </c>
      <c r="W24" s="31">
        <f>IFERROR(J24*VLOOKUP(R24,BASE_DADOS!A:M,10,0),0)</f>
        <v>0</v>
      </c>
      <c r="X24" s="31">
        <f t="shared" si="2"/>
        <v>0</v>
      </c>
      <c r="Y24" s="31">
        <f t="shared" si="3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</row>
    <row r="25" spans="1:39" ht="15" customHeight="1">
      <c r="A25" s="21"/>
      <c r="B25" s="265"/>
      <c r="C25" s="33" t="str">
        <f>BASE_DADOS!C247</f>
        <v>FALA BRASIL - EDIÇÃO DE SÁBADO</v>
      </c>
      <c r="D25" s="34" t="str">
        <f>IFERROR(VLOOKUP(R25,BASE_DADOS!A:E,4,0),"")</f>
        <v>SAB</v>
      </c>
      <c r="E25" s="35" t="str">
        <f>IFERROR(VLOOKUP(R25,BASE_DADOS!A:E,5,0),"")</f>
        <v>07H30</v>
      </c>
      <c r="F25" s="25"/>
      <c r="G25" s="25"/>
      <c r="H25" s="25"/>
      <c r="I25" s="25"/>
      <c r="J25" s="25"/>
      <c r="K25" s="26"/>
      <c r="L25" s="269"/>
      <c r="M25" s="270"/>
      <c r="N25" s="27">
        <f>VLOOKUP(R25,BASE_DADOS!A:O,12,0)</f>
        <v>980302.15083333338</v>
      </c>
      <c r="O25" s="28">
        <f t="shared" si="0"/>
        <v>0</v>
      </c>
      <c r="P25" s="30"/>
      <c r="Q25" s="30"/>
      <c r="R25" s="31" t="str">
        <f t="shared" si="1"/>
        <v>SCE_ESTADOFALA BRASIL - EDIÇÃO DE SÁBADO</v>
      </c>
      <c r="S25" s="31">
        <f>IFERROR(F25*VLOOKUP(R25,BASE_DADOS!A:M,6,0),0)</f>
        <v>0</v>
      </c>
      <c r="T25" s="31">
        <f>IFERROR(G25*VLOOKUP(R25,BASE_DADOS!A:M,7,0),0)</f>
        <v>0</v>
      </c>
      <c r="U25" s="31">
        <f>IFERROR(H25*VLOOKUP(R25,BASE_DADOS!A:M,8,0),0)</f>
        <v>0</v>
      </c>
      <c r="V25" s="31">
        <f>IFERROR(I25*VLOOKUP(R25,BASE_DADOS!A:M,9,0),0)</f>
        <v>0</v>
      </c>
      <c r="W25" s="31">
        <f>IFERROR(J25*VLOOKUP(R25,BASE_DADOS!A:M,10,0),0)</f>
        <v>0</v>
      </c>
      <c r="X25" s="31">
        <f t="shared" si="2"/>
        <v>0</v>
      </c>
      <c r="Y25" s="31">
        <f t="shared" si="3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</row>
    <row r="26" spans="1:39" ht="15.75" customHeight="1">
      <c r="A26" s="21"/>
      <c r="B26" s="265"/>
      <c r="C26" s="33" t="str">
        <f>BASE_DADOS!C248</f>
        <v>BALANÇO GERAL SC - ED SÁBADO - ESTADUAL (1)</v>
      </c>
      <c r="D26" s="34" t="str">
        <f>IFERROR(VLOOKUP(R26,BASE_DADOS!A:E,4,0),"")</f>
        <v>SAB</v>
      </c>
      <c r="E26" s="35" t="str">
        <f>IFERROR(VLOOKUP(R26,BASE_DADOS!A:E,5,0),"")</f>
        <v>12H00</v>
      </c>
      <c r="F26" s="25"/>
      <c r="G26" s="25"/>
      <c r="H26" s="25"/>
      <c r="I26" s="25"/>
      <c r="J26" s="25"/>
      <c r="K26" s="26"/>
      <c r="L26" s="269"/>
      <c r="M26" s="270"/>
      <c r="N26" s="27">
        <f>VLOOKUP(R26,BASE_DADOS!A:O,12,0)</f>
        <v>980302.15083333338</v>
      </c>
      <c r="O26" s="28">
        <f t="shared" si="0"/>
        <v>0</v>
      </c>
      <c r="P26" s="30"/>
      <c r="Q26" s="30"/>
      <c r="R26" s="31" t="str">
        <f t="shared" si="1"/>
        <v>SCE_ESTADOBALANÇO GERAL SC - ED SÁBADO - ESTADUAL (1)</v>
      </c>
      <c r="S26" s="31">
        <f>IFERROR(F26*VLOOKUP(R26,BASE_DADOS!A:M,6,0),0)</f>
        <v>0</v>
      </c>
      <c r="T26" s="31">
        <f>IFERROR(G26*VLOOKUP(R26,BASE_DADOS!A:M,7,0),0)</f>
        <v>0</v>
      </c>
      <c r="U26" s="31">
        <f>IFERROR(H26*VLOOKUP(R26,BASE_DADOS!A:M,8,0),0)</f>
        <v>0</v>
      </c>
      <c r="V26" s="31">
        <f>IFERROR(I26*VLOOKUP(R26,BASE_DADOS!A:M,9,0),0)</f>
        <v>0</v>
      </c>
      <c r="W26" s="31">
        <f>IFERROR(J26*VLOOKUP(R26,BASE_DADOS!A:M,10,0),0)</f>
        <v>0</v>
      </c>
      <c r="X26" s="31">
        <f t="shared" si="2"/>
        <v>0</v>
      </c>
      <c r="Y26" s="31">
        <f t="shared" si="3"/>
        <v>0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</row>
    <row r="27" spans="1:39" ht="15" customHeight="1">
      <c r="A27" s="21"/>
      <c r="B27" s="265"/>
      <c r="C27" s="22" t="str">
        <f>BASE_DADOS!C249</f>
        <v>CLUBE DA BOLA</v>
      </c>
      <c r="D27" s="23" t="str">
        <f>IFERROR(VLOOKUP(R27,BASE_DADOS!A:E,4,0),"")</f>
        <v>SAB</v>
      </c>
      <c r="E27" s="24" t="str">
        <f>IFERROR(VLOOKUP(R27,BASE_DADOS!A:E,5,0),"")</f>
        <v>13H30</v>
      </c>
      <c r="F27" s="25"/>
      <c r="G27" s="25"/>
      <c r="H27" s="25"/>
      <c r="I27" s="25"/>
      <c r="J27" s="25"/>
      <c r="K27" s="26"/>
      <c r="L27" s="269"/>
      <c r="M27" s="270"/>
      <c r="N27" s="27">
        <f>VLOOKUP(R27,BASE_DADOS!A:O,12,0)</f>
        <v>980302.15083333338</v>
      </c>
      <c r="O27" s="28">
        <f t="shared" si="0"/>
        <v>0</v>
      </c>
      <c r="P27" s="30"/>
      <c r="Q27" s="30"/>
      <c r="R27" s="31" t="str">
        <f t="shared" si="1"/>
        <v>SCE_ESTADOCLUBE DA BOLA</v>
      </c>
      <c r="S27" s="31">
        <f>IFERROR(F27*VLOOKUP(R27,BASE_DADOS!A:M,6,0),0)</f>
        <v>0</v>
      </c>
      <c r="T27" s="31">
        <f>IFERROR(G27*VLOOKUP(R27,BASE_DADOS!A:M,7,0),0)</f>
        <v>0</v>
      </c>
      <c r="U27" s="31">
        <f>IFERROR(H27*VLOOKUP(R27,BASE_DADOS!A:M,8,0),0)</f>
        <v>0</v>
      </c>
      <c r="V27" s="31">
        <f>IFERROR(I27*VLOOKUP(R27,BASE_DADOS!A:M,9,0),0)</f>
        <v>0</v>
      </c>
      <c r="W27" s="31">
        <f>IFERROR(J27*VLOOKUP(R27,BASE_DADOS!A:M,10,0),0)</f>
        <v>0</v>
      </c>
      <c r="X27" s="31">
        <f t="shared" si="2"/>
        <v>0</v>
      </c>
      <c r="Y27" s="31">
        <f t="shared" si="3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</row>
    <row r="28" spans="1:39" ht="15" customHeight="1">
      <c r="A28" s="21"/>
      <c r="B28" s="265"/>
      <c r="C28" s="33" t="str">
        <f>BASE_DADOS!C250</f>
        <v>CINE AVENTURA</v>
      </c>
      <c r="D28" s="34" t="str">
        <f>IFERROR(VLOOKUP(R28,BASE_DADOS!A:E,4,0),"")</f>
        <v>SAB</v>
      </c>
      <c r="E28" s="35" t="str">
        <f>IFERROR(VLOOKUP(R28,BASE_DADOS!A:E,5,0),"")</f>
        <v>15H00</v>
      </c>
      <c r="F28" s="25"/>
      <c r="G28" s="25"/>
      <c r="H28" s="25"/>
      <c r="I28" s="25"/>
      <c r="J28" s="25"/>
      <c r="K28" s="26"/>
      <c r="L28" s="269"/>
      <c r="M28" s="270"/>
      <c r="N28" s="27">
        <f>VLOOKUP(R28,BASE_DADOS!A:O,12,0)</f>
        <v>980302.15083333338</v>
      </c>
      <c r="O28" s="28">
        <f t="shared" si="0"/>
        <v>0</v>
      </c>
      <c r="P28" s="30"/>
      <c r="Q28" s="30"/>
      <c r="R28" s="31" t="str">
        <f t="shared" si="1"/>
        <v>SCE_ESTADOCINE AVENTURA</v>
      </c>
      <c r="S28" s="31">
        <f>IFERROR(F28*VLOOKUP(R28,BASE_DADOS!A:M,6,0),0)</f>
        <v>0</v>
      </c>
      <c r="T28" s="31">
        <f>IFERROR(G28*VLOOKUP(R28,BASE_DADOS!A:M,7,0),0)</f>
        <v>0</v>
      </c>
      <c r="U28" s="31">
        <f>IFERROR(H28*VLOOKUP(R28,BASE_DADOS!A:M,8,0),0)</f>
        <v>0</v>
      </c>
      <c r="V28" s="31">
        <f>IFERROR(I28*VLOOKUP(R28,BASE_DADOS!A:M,9,0),0)</f>
        <v>0</v>
      </c>
      <c r="W28" s="31">
        <f>IFERROR(J28*VLOOKUP(R28,BASE_DADOS!A:M,10,0),0)</f>
        <v>0</v>
      </c>
      <c r="X28" s="31">
        <f t="shared" si="2"/>
        <v>0</v>
      </c>
      <c r="Y28" s="31">
        <f t="shared" si="3"/>
        <v>0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</row>
    <row r="29" spans="1:39" ht="15" customHeight="1">
      <c r="A29" s="21"/>
      <c r="B29" s="265"/>
      <c r="C29" s="33" t="str">
        <f>BASE_DADOS!C251</f>
        <v>CIDADE ALERTA - EDIÇÃO DE SÁBADO 1</v>
      </c>
      <c r="D29" s="34" t="str">
        <f>IFERROR(VLOOKUP(R29,BASE_DADOS!A:E,4,0),"")</f>
        <v>SAB</v>
      </c>
      <c r="E29" s="35" t="str">
        <f>IFERROR(VLOOKUP(R29,BASE_DADOS!A:E,5,0),"")</f>
        <v>17H00</v>
      </c>
      <c r="F29" s="25"/>
      <c r="G29" s="25"/>
      <c r="H29" s="25"/>
      <c r="I29" s="25"/>
      <c r="J29" s="25"/>
      <c r="K29" s="26"/>
      <c r="L29" s="269"/>
      <c r="M29" s="270"/>
      <c r="N29" s="27">
        <f>VLOOKUP(R29,BASE_DADOS!A:O,12,0)</f>
        <v>980302.15083333338</v>
      </c>
      <c r="O29" s="28">
        <f t="shared" si="0"/>
        <v>0</v>
      </c>
      <c r="P29" s="30"/>
      <c r="Q29" s="30"/>
      <c r="R29" s="31" t="str">
        <f t="shared" si="1"/>
        <v>SCE_ESTADOCIDADE ALERTA - EDIÇÃO DE SÁBADO 1</v>
      </c>
      <c r="S29" s="31">
        <f>IFERROR(F29*VLOOKUP(R29,BASE_DADOS!A:M,6,0),0)</f>
        <v>0</v>
      </c>
      <c r="T29" s="31">
        <f>IFERROR(G29*VLOOKUP(R29,BASE_DADOS!A:M,7,0),0)</f>
        <v>0</v>
      </c>
      <c r="U29" s="31">
        <f>IFERROR(H29*VLOOKUP(R29,BASE_DADOS!A:M,8,0),0)</f>
        <v>0</v>
      </c>
      <c r="V29" s="31">
        <f>IFERROR(I29*VLOOKUP(R29,BASE_DADOS!A:M,9,0),0)</f>
        <v>0</v>
      </c>
      <c r="W29" s="31">
        <f>IFERROR(J29*VLOOKUP(R29,BASE_DADOS!A:M,10,0),0)</f>
        <v>0</v>
      </c>
      <c r="X29" s="31">
        <f t="shared" si="2"/>
        <v>0</v>
      </c>
      <c r="Y29" s="31">
        <f t="shared" si="3"/>
        <v>0</v>
      </c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</row>
    <row r="30" spans="1:39" ht="15" customHeight="1">
      <c r="A30" s="21"/>
      <c r="B30" s="265"/>
      <c r="C30" s="33" t="str">
        <f>BASE_DADOS!C252</f>
        <v>JORNAL DA RECORD - EDIÇÃO DE SÁBADO</v>
      </c>
      <c r="D30" s="34" t="str">
        <f>IFERROR(VLOOKUP(R30,BASE_DADOS!A:E,4,0),"")</f>
        <v>SAB</v>
      </c>
      <c r="E30" s="35" t="str">
        <f>IFERROR(VLOOKUP(R30,BASE_DADOS!A:E,5,0),"")</f>
        <v>19H45</v>
      </c>
      <c r="F30" s="25"/>
      <c r="G30" s="25"/>
      <c r="H30" s="25"/>
      <c r="I30" s="25"/>
      <c r="J30" s="25"/>
      <c r="K30" s="26"/>
      <c r="L30" s="269"/>
      <c r="M30" s="270"/>
      <c r="N30" s="27">
        <f>VLOOKUP(R30,BASE_DADOS!A:O,12,0)</f>
        <v>980302.15083333338</v>
      </c>
      <c r="O30" s="28">
        <f t="shared" si="0"/>
        <v>0</v>
      </c>
      <c r="P30" s="30"/>
      <c r="Q30" s="30"/>
      <c r="R30" s="31" t="str">
        <f t="shared" si="1"/>
        <v>SCE_ESTADOJORNAL DA RECORD - EDIÇÃO DE SÁBADO</v>
      </c>
      <c r="S30" s="31">
        <f>IFERROR(F30*VLOOKUP(R30,BASE_DADOS!A:M,6,0),0)</f>
        <v>0</v>
      </c>
      <c r="T30" s="31">
        <f>IFERROR(G30*VLOOKUP(R30,BASE_DADOS!A:M,7,0),0)</f>
        <v>0</v>
      </c>
      <c r="U30" s="31">
        <f>IFERROR(H30*VLOOKUP(R30,BASE_DADOS!A:M,8,0),0)</f>
        <v>0</v>
      </c>
      <c r="V30" s="31">
        <f>IFERROR(I30*VLOOKUP(R30,BASE_DADOS!A:M,9,0),0)</f>
        <v>0</v>
      </c>
      <c r="W30" s="31">
        <f>IFERROR(J30*VLOOKUP(R30,BASE_DADOS!A:M,10,0),0)</f>
        <v>0</v>
      </c>
      <c r="X30" s="31">
        <f t="shared" si="2"/>
        <v>0</v>
      </c>
      <c r="Y30" s="31">
        <f t="shared" si="3"/>
        <v>0</v>
      </c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</row>
    <row r="31" spans="1:39" ht="15" customHeight="1">
      <c r="A31" s="21"/>
      <c r="B31" s="265"/>
      <c r="C31" s="33" t="str">
        <f>BASE_DADOS!C253</f>
        <v xml:space="preserve">NOVELA 3 - MELHORES MOMENTOS </v>
      </c>
      <c r="D31" s="34" t="str">
        <f>IFERROR(VLOOKUP(R31,BASE_DADOS!A:E,4,0),"")</f>
        <v>SAB</v>
      </c>
      <c r="E31" s="35" t="str">
        <f>IFERROR(VLOOKUP(R31,BASE_DADOS!A:E,5,0),"")</f>
        <v>21H00</v>
      </c>
      <c r="F31" s="25"/>
      <c r="G31" s="25"/>
      <c r="H31" s="25"/>
      <c r="I31" s="25"/>
      <c r="J31" s="25"/>
      <c r="K31" s="26"/>
      <c r="L31" s="269"/>
      <c r="M31" s="270"/>
      <c r="N31" s="27">
        <f>VLOOKUP(R31,BASE_DADOS!A:O,12,0)</f>
        <v>980302.15083333338</v>
      </c>
      <c r="O31" s="28">
        <f t="shared" si="0"/>
        <v>0</v>
      </c>
      <c r="P31" s="30"/>
      <c r="Q31" s="30"/>
      <c r="R31" s="31" t="str">
        <f t="shared" si="1"/>
        <v xml:space="preserve">SCE_ESTADONOVELA 3 - MELHORES MOMENTOS </v>
      </c>
      <c r="S31" s="31">
        <f>IFERROR(F31*VLOOKUP(R31,BASE_DADOS!A:M,6,0),0)</f>
        <v>0</v>
      </c>
      <c r="T31" s="31">
        <f>IFERROR(G31*VLOOKUP(R31,BASE_DADOS!A:M,7,0),0)</f>
        <v>0</v>
      </c>
      <c r="U31" s="31">
        <f>IFERROR(H31*VLOOKUP(R31,BASE_DADOS!A:M,8,0),0)</f>
        <v>0</v>
      </c>
      <c r="V31" s="31">
        <f>IFERROR(I31*VLOOKUP(R31,BASE_DADOS!A:M,9,0),0)</f>
        <v>0</v>
      </c>
      <c r="W31" s="31">
        <f>IFERROR(J31*VLOOKUP(R31,BASE_DADOS!A:M,10,0),0)</f>
        <v>0</v>
      </c>
      <c r="X31" s="31">
        <f t="shared" si="2"/>
        <v>0</v>
      </c>
      <c r="Y31" s="31">
        <f t="shared" si="3"/>
        <v>0</v>
      </c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</row>
    <row r="32" spans="1:39" ht="15" customHeight="1">
      <c r="A32" s="21"/>
      <c r="B32" s="265"/>
      <c r="C32" s="33" t="str">
        <f>BASE_DADOS!C254</f>
        <v xml:space="preserve">SUPER TELA </v>
      </c>
      <c r="D32" s="34" t="str">
        <f>IFERROR(VLOOKUP(R32,BASE_DADOS!A:E,4,0),"")</f>
        <v>SAB</v>
      </c>
      <c r="E32" s="35" t="str">
        <f>IFERROR(VLOOKUP(R32,BASE_DADOS!A:E,5,0),"")</f>
        <v>22H30</v>
      </c>
      <c r="F32" s="25"/>
      <c r="G32" s="25"/>
      <c r="H32" s="25"/>
      <c r="I32" s="25"/>
      <c r="J32" s="25"/>
      <c r="K32" s="26"/>
      <c r="L32" s="269"/>
      <c r="M32" s="270"/>
      <c r="N32" s="27">
        <f>VLOOKUP(R32,BASE_DADOS!A:O,12,0)</f>
        <v>980302.15083333291</v>
      </c>
      <c r="O32" s="28">
        <f t="shared" si="0"/>
        <v>0</v>
      </c>
      <c r="P32" s="30"/>
      <c r="Q32" s="30"/>
      <c r="R32" s="31" t="str">
        <f t="shared" si="1"/>
        <v xml:space="preserve">SCE_ESTADOSUPER TELA </v>
      </c>
      <c r="S32" s="31">
        <f>IFERROR(F32*VLOOKUP(R32,BASE_DADOS!A:M,6,0),0)</f>
        <v>0</v>
      </c>
      <c r="T32" s="31">
        <f>IFERROR(G32*VLOOKUP(R32,BASE_DADOS!A:M,7,0),0)</f>
        <v>0</v>
      </c>
      <c r="U32" s="31">
        <f>IFERROR(H32*VLOOKUP(R32,BASE_DADOS!A:M,8,0),0)</f>
        <v>0</v>
      </c>
      <c r="V32" s="31">
        <f>IFERROR(I32*VLOOKUP(R32,BASE_DADOS!A:M,9,0),0)</f>
        <v>0</v>
      </c>
      <c r="W32" s="31">
        <f>IFERROR(J32*VLOOKUP(R32,BASE_DADOS!A:M,10,0),0)</f>
        <v>0</v>
      </c>
      <c r="X32" s="31">
        <f t="shared" si="2"/>
        <v>0</v>
      </c>
      <c r="Y32" s="31">
        <f t="shared" si="3"/>
        <v>0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</row>
    <row r="33" spans="1:39" ht="15" customHeight="1">
      <c r="A33" s="21"/>
      <c r="B33" s="266"/>
      <c r="C33" s="33" t="str">
        <f>BASE_DADOS!C255</f>
        <v>SÉRIE DE SÁBADO</v>
      </c>
      <c r="D33" s="34" t="str">
        <f>IFERROR(VLOOKUP(R33,BASE_DADOS!A:E,4,0),"")</f>
        <v>SÁB</v>
      </c>
      <c r="E33" s="35" t="str">
        <f>IFERROR(VLOOKUP(R33,BASE_DADOS!A:E,5,0),"")</f>
        <v>00H00</v>
      </c>
      <c r="F33" s="25"/>
      <c r="G33" s="25"/>
      <c r="H33" s="25"/>
      <c r="I33" s="25"/>
      <c r="J33" s="25"/>
      <c r="K33" s="26"/>
      <c r="L33" s="269"/>
      <c r="M33" s="270"/>
      <c r="N33" s="27">
        <f>VLOOKUP(R33,BASE_DADOS!A:O,12,0)</f>
        <v>980302.28541666642</v>
      </c>
      <c r="O33" s="28">
        <f t="shared" si="0"/>
        <v>0</v>
      </c>
      <c r="P33" s="30"/>
      <c r="Q33" s="30"/>
      <c r="R33" s="31" t="str">
        <f t="shared" si="1"/>
        <v>SCE_ESTADOSÉRIE DE SÁBADO</v>
      </c>
      <c r="S33" s="31">
        <f>IFERROR(F33*VLOOKUP(R33,BASE_DADOS!A:M,6,0),0)</f>
        <v>0</v>
      </c>
      <c r="T33" s="31">
        <f>IFERROR(G33*VLOOKUP(R33,BASE_DADOS!A:M,7,0),0)</f>
        <v>0</v>
      </c>
      <c r="U33" s="31">
        <f>IFERROR(H33*VLOOKUP(R33,BASE_DADOS!A:M,8,0),0)</f>
        <v>0</v>
      </c>
      <c r="V33" s="31">
        <f>IFERROR(I33*VLOOKUP(R33,BASE_DADOS!A:M,9,0),0)</f>
        <v>0</v>
      </c>
      <c r="W33" s="31">
        <f>IFERROR(J33*VLOOKUP(R33,BASE_DADOS!A:M,10,0),0)</f>
        <v>0</v>
      </c>
      <c r="X33" s="31">
        <f t="shared" si="2"/>
        <v>0</v>
      </c>
      <c r="Y33" s="31">
        <f t="shared" si="3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</row>
    <row r="34" spans="1:39" ht="15" customHeight="1">
      <c r="A34" s="21"/>
      <c r="B34" s="272" t="s">
        <v>27</v>
      </c>
      <c r="C34" s="22" t="str">
        <f>BASE_DADOS!C256</f>
        <v>AGRO SAÚDE E COOPERAÇÃO</v>
      </c>
      <c r="D34" s="23" t="str">
        <f>IFERROR(VLOOKUP(R34,BASE_DADOS!A:E,4,0),"")</f>
        <v>DOM</v>
      </c>
      <c r="E34" s="24" t="str">
        <f>IFERROR(VLOOKUP(R34,BASE_DADOS!A:E,5,0),"")</f>
        <v>09H00</v>
      </c>
      <c r="F34" s="25"/>
      <c r="G34" s="25"/>
      <c r="H34" s="25"/>
      <c r="I34" s="25"/>
      <c r="J34" s="25"/>
      <c r="K34" s="26"/>
      <c r="L34" s="269"/>
      <c r="M34" s="270"/>
      <c r="N34" s="27">
        <f>VLOOKUP(R34,BASE_DADOS!A:O,12,0)</f>
        <v>890227.27208333334</v>
      </c>
      <c r="O34" s="28">
        <f t="shared" si="0"/>
        <v>0</v>
      </c>
      <c r="P34" s="30"/>
      <c r="Q34" s="30"/>
      <c r="R34" s="31" t="str">
        <f t="shared" si="1"/>
        <v>SCE_ESTADOAGRO SAÚDE E COOPERAÇÃO</v>
      </c>
      <c r="S34" s="31">
        <f>IFERROR(F34*VLOOKUP(R34,BASE_DADOS!A:M,6,0),0)</f>
        <v>0</v>
      </c>
      <c r="T34" s="31">
        <f>IFERROR(G34*VLOOKUP(R34,BASE_DADOS!A:M,7,0),0)</f>
        <v>0</v>
      </c>
      <c r="U34" s="31">
        <f>IFERROR(H34*VLOOKUP(R34,BASE_DADOS!A:M,8,0),0)</f>
        <v>0</v>
      </c>
      <c r="V34" s="31">
        <f>IFERROR(I34*VLOOKUP(R34,BASE_DADOS!A:M,9,0),0)</f>
        <v>0</v>
      </c>
      <c r="W34" s="31">
        <f>IFERROR(J34*VLOOKUP(R34,BASE_DADOS!A:M,10,0),0)</f>
        <v>0</v>
      </c>
      <c r="X34" s="31">
        <f t="shared" si="2"/>
        <v>0</v>
      </c>
      <c r="Y34" s="31">
        <f t="shared" si="3"/>
        <v>0</v>
      </c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</row>
    <row r="35" spans="1:39" ht="15" customHeight="1">
      <c r="A35" s="36"/>
      <c r="B35" s="273"/>
      <c r="C35" s="33" t="str">
        <f>BASE_DADOS!C257</f>
        <v>CINE MAIOR</v>
      </c>
      <c r="D35" s="34" t="str">
        <f>IFERROR(VLOOKUP(R35,BASE_DADOS!A:E,4,0),"")</f>
        <v>DOM</v>
      </c>
      <c r="E35" s="35" t="str">
        <f>IFERROR(VLOOKUP(R35,BASE_DADOS!A:E,5,0),"")</f>
        <v>13H30</v>
      </c>
      <c r="F35" s="25"/>
      <c r="G35" s="25"/>
      <c r="H35" s="25"/>
      <c r="I35" s="25"/>
      <c r="J35" s="25"/>
      <c r="K35" s="26"/>
      <c r="L35" s="269"/>
      <c r="M35" s="270"/>
      <c r="N35" s="27">
        <f>VLOOKUP(R35,BASE_DADOS!A:O,12,0)</f>
        <v>890227.27208333334</v>
      </c>
      <c r="O35" s="28">
        <f t="shared" si="0"/>
        <v>0</v>
      </c>
      <c r="P35" s="30"/>
      <c r="Q35" s="30"/>
      <c r="R35" s="31" t="str">
        <f t="shared" si="1"/>
        <v>SCE_ESTADOCINE MAIOR</v>
      </c>
      <c r="S35" s="31">
        <f>IFERROR(F35*VLOOKUP(R35,BASE_DADOS!A:M,6,0),0)</f>
        <v>0</v>
      </c>
      <c r="T35" s="31">
        <f>IFERROR(G35*VLOOKUP(R35,BASE_DADOS!A:M,7,0),0)</f>
        <v>0</v>
      </c>
      <c r="U35" s="31">
        <f>IFERROR(H35*VLOOKUP(R35,BASE_DADOS!A:M,8,0),0)</f>
        <v>0</v>
      </c>
      <c r="V35" s="31">
        <f>IFERROR(I35*VLOOKUP(R35,BASE_DADOS!A:M,9,0),0)</f>
        <v>0</v>
      </c>
      <c r="W35" s="31">
        <f>IFERROR(J35*VLOOKUP(R35,BASE_DADOS!A:M,10,0),0)</f>
        <v>0</v>
      </c>
      <c r="X35" s="31">
        <f t="shared" si="2"/>
        <v>0</v>
      </c>
      <c r="Y35" s="31">
        <f t="shared" si="3"/>
        <v>0</v>
      </c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</row>
    <row r="36" spans="1:39" ht="15" customHeight="1">
      <c r="A36" s="36"/>
      <c r="B36" s="273"/>
      <c r="C36" s="33" t="str">
        <f>BASE_DADOS!C258</f>
        <v>HORA DO FARO</v>
      </c>
      <c r="D36" s="34" t="str">
        <f>IFERROR(VLOOKUP(R36,BASE_DADOS!A:E,4,0),"")</f>
        <v>DOM</v>
      </c>
      <c r="E36" s="35" t="str">
        <f>IFERROR(VLOOKUP(R36,BASE_DADOS!A:E,5,0),"")</f>
        <v>15H45</v>
      </c>
      <c r="F36" s="25"/>
      <c r="G36" s="25"/>
      <c r="H36" s="25"/>
      <c r="I36" s="25"/>
      <c r="J36" s="25"/>
      <c r="K36" s="26"/>
      <c r="L36" s="269"/>
      <c r="M36" s="270"/>
      <c r="N36" s="27">
        <f>VLOOKUP(R36,BASE_DADOS!A:O,12,0)</f>
        <v>890227.27208333334</v>
      </c>
      <c r="O36" s="28">
        <f t="shared" si="0"/>
        <v>0</v>
      </c>
      <c r="P36" s="30"/>
      <c r="Q36" s="30"/>
      <c r="R36" s="31" t="str">
        <f t="shared" si="1"/>
        <v>SCE_ESTADOHORA DO FARO</v>
      </c>
      <c r="S36" s="31">
        <f>IFERROR(F36*VLOOKUP(R36,BASE_DADOS!A:M,6,0),0)</f>
        <v>0</v>
      </c>
      <c r="T36" s="31">
        <f>IFERROR(G36*VLOOKUP(R36,BASE_DADOS!A:M,7,0),0)</f>
        <v>0</v>
      </c>
      <c r="U36" s="31">
        <f>IFERROR(H36*VLOOKUP(R36,BASE_DADOS!A:M,8,0),0)</f>
        <v>0</v>
      </c>
      <c r="V36" s="31">
        <f>IFERROR(I36*VLOOKUP(R36,BASE_DADOS!A:M,9,0),0)</f>
        <v>0</v>
      </c>
      <c r="W36" s="31">
        <f>IFERROR(J36*VLOOKUP(R36,BASE_DADOS!A:M,10,0),0)</f>
        <v>0</v>
      </c>
      <c r="X36" s="31">
        <f t="shared" si="2"/>
        <v>0</v>
      </c>
      <c r="Y36" s="31">
        <f t="shared" si="3"/>
        <v>0</v>
      </c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</row>
    <row r="37" spans="1:39" ht="15" customHeight="1">
      <c r="A37" s="36"/>
      <c r="B37" s="273"/>
      <c r="C37" s="33" t="str">
        <f>BASE_DADOS!C259</f>
        <v>REALITY SHOW 4</v>
      </c>
      <c r="D37" s="34" t="str">
        <f>IFERROR(VLOOKUP(R37,BASE_DADOS!A:E,4,0),"")</f>
        <v>DOM</v>
      </c>
      <c r="E37" s="35" t="str">
        <f>IFERROR(VLOOKUP(R37,BASE_DADOS!A:E,5,0),"")</f>
        <v>18H00</v>
      </c>
      <c r="F37" s="25"/>
      <c r="G37" s="25"/>
      <c r="H37" s="25"/>
      <c r="I37" s="25"/>
      <c r="J37" s="25"/>
      <c r="K37" s="26"/>
      <c r="L37" s="269"/>
      <c r="M37" s="270"/>
      <c r="N37" s="27">
        <f>VLOOKUP(R37,BASE_DADOS!A:O,12,0)</f>
        <v>890227.27208333334</v>
      </c>
      <c r="O37" s="28">
        <f t="shared" si="0"/>
        <v>0</v>
      </c>
      <c r="P37" s="30"/>
      <c r="Q37" s="30"/>
      <c r="R37" s="31" t="str">
        <f t="shared" si="1"/>
        <v>SCE_ESTADOREALITY SHOW 4</v>
      </c>
      <c r="S37" s="31">
        <f>IFERROR(F37*VLOOKUP(R37,BASE_DADOS!A:M,6,0),0)</f>
        <v>0</v>
      </c>
      <c r="T37" s="31">
        <f>IFERROR(G37*VLOOKUP(R37,BASE_DADOS!A:M,7,0),0)</f>
        <v>0</v>
      </c>
      <c r="U37" s="31">
        <f>IFERROR(H37*VLOOKUP(R37,BASE_DADOS!A:M,8,0),0)</f>
        <v>0</v>
      </c>
      <c r="V37" s="31">
        <f>IFERROR(I37*VLOOKUP(R37,BASE_DADOS!A:M,9,0),0)</f>
        <v>0</v>
      </c>
      <c r="W37" s="31">
        <f>IFERROR(J37*VLOOKUP(R37,BASE_DADOS!A:M,10,0),0)</f>
        <v>0</v>
      </c>
      <c r="X37" s="31">
        <f t="shared" si="2"/>
        <v>0</v>
      </c>
      <c r="Y37" s="31">
        <f t="shared" si="3"/>
        <v>0</v>
      </c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</row>
    <row r="38" spans="1:39" ht="15" customHeight="1">
      <c r="A38" s="36"/>
      <c r="B38" s="273"/>
      <c r="C38" s="33" t="str">
        <f>BASE_DADOS!C260</f>
        <v>DOMINGO ESPETACULAR</v>
      </c>
      <c r="D38" s="34" t="str">
        <f>IFERROR(VLOOKUP(R38,BASE_DADOS!A:E,4,0),"")</f>
        <v>DOM</v>
      </c>
      <c r="E38" s="35" t="str">
        <f>IFERROR(VLOOKUP(R38,BASE_DADOS!A:E,5,0),"")</f>
        <v>19H45</v>
      </c>
      <c r="F38" s="25"/>
      <c r="G38" s="25"/>
      <c r="H38" s="25"/>
      <c r="I38" s="25"/>
      <c r="J38" s="25"/>
      <c r="K38" s="26"/>
      <c r="L38" s="269"/>
      <c r="M38" s="270"/>
      <c r="N38" s="27">
        <f>VLOOKUP(R38,BASE_DADOS!A:O,12,0)</f>
        <v>890227.27208333334</v>
      </c>
      <c r="O38" s="28">
        <f t="shared" si="0"/>
        <v>0</v>
      </c>
      <c r="P38" s="30"/>
      <c r="Q38" s="30"/>
      <c r="R38" s="31" t="str">
        <f t="shared" si="1"/>
        <v>SCE_ESTADODOMINGO ESPETACULAR</v>
      </c>
      <c r="S38" s="31">
        <f>IFERROR(F38*VLOOKUP(R38,BASE_DADOS!A:M,6,0),0)</f>
        <v>0</v>
      </c>
      <c r="T38" s="31">
        <f>IFERROR(G38*VLOOKUP(R38,BASE_DADOS!A:M,7,0),0)</f>
        <v>0</v>
      </c>
      <c r="U38" s="31">
        <f>IFERROR(H38*VLOOKUP(R38,BASE_DADOS!A:M,8,0),0)</f>
        <v>0</v>
      </c>
      <c r="V38" s="31">
        <f>IFERROR(I38*VLOOKUP(R38,BASE_DADOS!A:M,9,0),0)</f>
        <v>0</v>
      </c>
      <c r="W38" s="31">
        <f>IFERROR(J38*VLOOKUP(R38,BASE_DADOS!A:M,10,0),0)</f>
        <v>0</v>
      </c>
      <c r="X38" s="31">
        <f t="shared" si="2"/>
        <v>0</v>
      </c>
      <c r="Y38" s="31">
        <f t="shared" si="3"/>
        <v>0</v>
      </c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</row>
    <row r="39" spans="1:39" ht="15" customHeight="1">
      <c r="A39" s="36"/>
      <c r="B39" s="273"/>
      <c r="C39" s="33" t="str">
        <f>BASE_DADOS!C261</f>
        <v>CÂMERA RECORD</v>
      </c>
      <c r="D39" s="34" t="str">
        <f>IFERROR(VLOOKUP(R39,BASE_DADOS!A:E,4,0),"")</f>
        <v>DOM</v>
      </c>
      <c r="E39" s="35" t="str">
        <f>IFERROR(VLOOKUP(R39,BASE_DADOS!A:E,5,0),"")</f>
        <v>23H45</v>
      </c>
      <c r="F39" s="25"/>
      <c r="G39" s="25"/>
      <c r="H39" s="25"/>
      <c r="I39" s="25"/>
      <c r="J39" s="25"/>
      <c r="K39" s="26"/>
      <c r="L39" s="269"/>
      <c r="M39" s="270"/>
      <c r="N39" s="27">
        <f>VLOOKUP(R39,BASE_DADOS!A:O,12,0)</f>
        <v>890227.27208333334</v>
      </c>
      <c r="O39" s="28">
        <f t="shared" si="0"/>
        <v>0</v>
      </c>
      <c r="P39" s="30"/>
      <c r="Q39" s="30"/>
      <c r="R39" s="31" t="str">
        <f t="shared" si="1"/>
        <v>SCE_ESTADOCÂMERA RECORD</v>
      </c>
      <c r="S39" s="31">
        <f>IFERROR(F39*VLOOKUP(R39,BASE_DADOS!A:M,6,0),0)</f>
        <v>0</v>
      </c>
      <c r="T39" s="31">
        <f>IFERROR(G39*VLOOKUP(R39,BASE_DADOS!A:M,7,0),0)</f>
        <v>0</v>
      </c>
      <c r="U39" s="31">
        <f>IFERROR(H39*VLOOKUP(R39,BASE_DADOS!A:M,8,0),0)</f>
        <v>0</v>
      </c>
      <c r="V39" s="31">
        <f>IFERROR(I39*VLOOKUP(R39,BASE_DADOS!A:M,9,0),0)</f>
        <v>0</v>
      </c>
      <c r="W39" s="31">
        <f>IFERROR(J39*VLOOKUP(R39,BASE_DADOS!A:M,10,0),0)</f>
        <v>0</v>
      </c>
      <c r="X39" s="31">
        <f t="shared" si="2"/>
        <v>0</v>
      </c>
      <c r="Y39" s="31">
        <f t="shared" si="3"/>
        <v>0</v>
      </c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</row>
    <row r="40" spans="1:39" ht="15" customHeight="1">
      <c r="A40" s="36"/>
      <c r="B40" s="273"/>
      <c r="C40" s="33" t="str">
        <f>BASE_DADOS!C262</f>
        <v>SERIE DE DOMINGO</v>
      </c>
      <c r="D40" s="34" t="str">
        <f>IFERROR(VLOOKUP(R40,BASE_DADOS!A:E,4,0),"")</f>
        <v>DOM</v>
      </c>
      <c r="E40" s="35" t="str">
        <f>IFERROR(VLOOKUP(R40,BASE_DADOS!A:E,5,0),"")</f>
        <v>23H46</v>
      </c>
      <c r="F40" s="25"/>
      <c r="G40" s="25"/>
      <c r="H40" s="25"/>
      <c r="I40" s="25"/>
      <c r="J40" s="25"/>
      <c r="K40" s="26"/>
      <c r="L40" s="269"/>
      <c r="M40" s="270"/>
      <c r="N40" s="27">
        <f>VLOOKUP(R40,BASE_DADOS!A:O,12,0)</f>
        <v>890227.27208333334</v>
      </c>
      <c r="O40" s="28">
        <f t="shared" si="0"/>
        <v>0</v>
      </c>
      <c r="P40" s="30"/>
      <c r="Q40" s="30"/>
      <c r="R40" s="31" t="str">
        <f t="shared" si="1"/>
        <v>SCE_ESTADOSERIE DE DOMINGO</v>
      </c>
      <c r="S40" s="31">
        <f>IFERROR(F40*VLOOKUP(R40,BASE_DADOS!A:M,6,0),0)</f>
        <v>0</v>
      </c>
      <c r="T40" s="31">
        <f>IFERROR(G40*VLOOKUP(R40,BASE_DADOS!A:M,7,0),0)</f>
        <v>0</v>
      </c>
      <c r="U40" s="31">
        <f>IFERROR(H40*VLOOKUP(R40,BASE_DADOS!A:M,8,0),0)</f>
        <v>0</v>
      </c>
      <c r="V40" s="31">
        <f>IFERROR(I40*VLOOKUP(R40,BASE_DADOS!A:M,9,0),0)</f>
        <v>0</v>
      </c>
      <c r="W40" s="31">
        <f>IFERROR(J40*VLOOKUP(R40,BASE_DADOS!A:M,10,0),0)</f>
        <v>0</v>
      </c>
      <c r="X40" s="31">
        <f t="shared" si="2"/>
        <v>0</v>
      </c>
      <c r="Y40" s="31">
        <f t="shared" si="3"/>
        <v>0</v>
      </c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5" customHeight="1">
      <c r="A41" s="36"/>
      <c r="B41" s="274" t="s">
        <v>28</v>
      </c>
      <c r="C41" s="33" t="str">
        <f>BASE_DADOS!C263</f>
        <v>ABERTURA / 12H00</v>
      </c>
      <c r="D41" s="34" t="str">
        <f>IFERROR(VLOOKUP(R41,BASE_DADOS!A:E,4,0),"")</f>
        <v>SEG-DOM</v>
      </c>
      <c r="E41" s="35" t="str">
        <f>IFERROR(VLOOKUP(R41,BASE_DADOS!A:E,5,0),"")</f>
        <v>07H00</v>
      </c>
      <c r="F41" s="25"/>
      <c r="G41" s="25"/>
      <c r="H41" s="25"/>
      <c r="I41" s="25"/>
      <c r="J41" s="25"/>
      <c r="K41" s="26"/>
      <c r="L41" s="269"/>
      <c r="M41" s="270"/>
      <c r="N41" s="27">
        <f>VLOOKUP(R41,BASE_DADOS!A:O,12,0)</f>
        <v>807965.31625000015</v>
      </c>
      <c r="O41" s="28">
        <f t="shared" si="0"/>
        <v>0</v>
      </c>
      <c r="P41" s="30"/>
      <c r="Q41" s="30"/>
      <c r="R41" s="31" t="str">
        <f t="shared" si="1"/>
        <v>SCE_ESTADOABERTURA / 12H00</v>
      </c>
      <c r="S41" s="31">
        <f>IFERROR(F41*VLOOKUP(R41,BASE_DADOS!A:M,6,0),0)</f>
        <v>0</v>
      </c>
      <c r="T41" s="31">
        <f>IFERROR(G41*VLOOKUP(R41,BASE_DADOS!A:M,7,0),0)</f>
        <v>0</v>
      </c>
      <c r="U41" s="31">
        <f>IFERROR(H41*VLOOKUP(R41,BASE_DADOS!A:M,8,0),0)</f>
        <v>0</v>
      </c>
      <c r="V41" s="31">
        <f>IFERROR(I41*VLOOKUP(R41,BASE_DADOS!A:M,9,0),0)</f>
        <v>0</v>
      </c>
      <c r="W41" s="31">
        <f>IFERROR(J41*VLOOKUP(R41,BASE_DADOS!A:M,10,0),0)</f>
        <v>0</v>
      </c>
      <c r="X41" s="31">
        <f t="shared" si="2"/>
        <v>0</v>
      </c>
      <c r="Y41" s="31">
        <f t="shared" si="3"/>
        <v>0</v>
      </c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5" customHeight="1">
      <c r="A42" s="36"/>
      <c r="B42" s="273"/>
      <c r="C42" s="33" t="str">
        <f>BASE_DADOS!C264</f>
        <v>12H00 / 18H00</v>
      </c>
      <c r="D42" s="34" t="str">
        <f>IFERROR(VLOOKUP(R42,BASE_DADOS!A:E,4,0),"")</f>
        <v>SEG-DOM</v>
      </c>
      <c r="E42" s="35" t="str">
        <f>IFERROR(VLOOKUP(R42,BASE_DADOS!A:E,5,0),"")</f>
        <v>12H00</v>
      </c>
      <c r="F42" s="25"/>
      <c r="G42" s="25"/>
      <c r="H42" s="25"/>
      <c r="I42" s="25"/>
      <c r="J42" s="25"/>
      <c r="K42" s="26"/>
      <c r="L42" s="269"/>
      <c r="M42" s="270"/>
      <c r="N42" s="27">
        <f>VLOOKUP(R42,BASE_DADOS!A:O,12,0)</f>
        <v>753227.91924999957</v>
      </c>
      <c r="O42" s="28">
        <f t="shared" si="0"/>
        <v>0</v>
      </c>
      <c r="P42" s="30"/>
      <c r="Q42" s="30"/>
      <c r="R42" s="31" t="str">
        <f t="shared" si="1"/>
        <v>SCE_ESTADO12H00 / 18H00</v>
      </c>
      <c r="S42" s="31">
        <f>IFERROR(F42*VLOOKUP(R42,BASE_DADOS!A:M,6,0),0)</f>
        <v>0</v>
      </c>
      <c r="T42" s="31">
        <f>IFERROR(G42*VLOOKUP(R42,BASE_DADOS!A:M,7,0),0)</f>
        <v>0</v>
      </c>
      <c r="U42" s="31">
        <f>IFERROR(H42*VLOOKUP(R42,BASE_DADOS!A:M,8,0),0)</f>
        <v>0</v>
      </c>
      <c r="V42" s="31">
        <f>IFERROR(I42*VLOOKUP(R42,BASE_DADOS!A:M,9,0),0)</f>
        <v>0</v>
      </c>
      <c r="W42" s="31">
        <f>IFERROR(J42*VLOOKUP(R42,BASE_DADOS!A:M,10,0),0)</f>
        <v>0</v>
      </c>
      <c r="X42" s="31">
        <f t="shared" si="2"/>
        <v>0</v>
      </c>
      <c r="Y42" s="31">
        <f t="shared" si="3"/>
        <v>0</v>
      </c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5" customHeight="1">
      <c r="A43" s="36"/>
      <c r="B43" s="273"/>
      <c r="C43" s="33" t="str">
        <f>BASE_DADOS!C265</f>
        <v>18H00 / ENCERRAMENTO</v>
      </c>
      <c r="D43" s="34" t="str">
        <f>IFERROR(VLOOKUP(R43,BASE_DADOS!A:E,4,0),"")</f>
        <v>SEG-DOM</v>
      </c>
      <c r="E43" s="35" t="str">
        <f>IFERROR(VLOOKUP(R43,BASE_DADOS!A:E,5,0),"")</f>
        <v>18H00</v>
      </c>
      <c r="F43" s="25"/>
      <c r="G43" s="25"/>
      <c r="H43" s="37" t="s">
        <v>29</v>
      </c>
      <c r="I43" s="25"/>
      <c r="J43" s="25"/>
      <c r="K43" s="26"/>
      <c r="L43" s="269"/>
      <c r="M43" s="270"/>
      <c r="N43" s="27">
        <f>VLOOKUP(R43,BASE_DADOS!A:O,12,0)</f>
        <v>960165.65275000047</v>
      </c>
      <c r="O43" s="28">
        <f t="shared" si="0"/>
        <v>0</v>
      </c>
      <c r="P43" s="30"/>
      <c r="Q43" s="30"/>
      <c r="R43" s="31" t="str">
        <f t="shared" si="1"/>
        <v>SCE_ESTADO18H00 / ENCERRAMENTO</v>
      </c>
      <c r="S43" s="31">
        <f>IFERROR(F43*VLOOKUP(R43,BASE_DADOS!A:M,6,0),0)</f>
        <v>0</v>
      </c>
      <c r="T43" s="31">
        <f>IFERROR(G43*VLOOKUP(R43,BASE_DADOS!A:M,7,0),0)</f>
        <v>0</v>
      </c>
      <c r="U43" s="31">
        <f>IFERROR(H43*VLOOKUP(R43,BASE_DADOS!A:M,8,0),0)</f>
        <v>0</v>
      </c>
      <c r="V43" s="31">
        <f>IFERROR(I43*VLOOKUP(R43,BASE_DADOS!A:M,9,0),0)</f>
        <v>0</v>
      </c>
      <c r="W43" s="31">
        <f>IFERROR(J43*VLOOKUP(R43,BASE_DADOS!A:M,10,0),0)</f>
        <v>0</v>
      </c>
      <c r="X43" s="31">
        <f t="shared" si="2"/>
        <v>0</v>
      </c>
      <c r="Y43" s="31">
        <f t="shared" si="3"/>
        <v>0</v>
      </c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5" customHeight="1">
      <c r="A44" s="36"/>
      <c r="B44" s="275"/>
      <c r="C44" s="33" t="str">
        <f>BASE_DADOS!C266</f>
        <v>ABERTURA / ENCERRAMENTO</v>
      </c>
      <c r="D44" s="34" t="str">
        <f>IFERROR(VLOOKUP(R44,BASE_DADOS!A:E,4,0),"")</f>
        <v>SEG-DOM</v>
      </c>
      <c r="E44" s="35" t="str">
        <f>IFERROR(VLOOKUP(R44,BASE_DADOS!A:E,5,0),"")</f>
        <v>07H00</v>
      </c>
      <c r="F44" s="25"/>
      <c r="G44" s="25"/>
      <c r="H44" s="25"/>
      <c r="I44" s="25"/>
      <c r="J44" s="25"/>
      <c r="K44" s="26"/>
      <c r="L44" s="269"/>
      <c r="M44" s="270"/>
      <c r="N44" s="27">
        <f>VLOOKUP(R44,BASE_DADOS!A:O,12,0)</f>
        <v>884362.77443750016</v>
      </c>
      <c r="O44" s="28">
        <f t="shared" si="0"/>
        <v>0</v>
      </c>
      <c r="P44" s="30"/>
      <c r="Q44" s="30"/>
      <c r="R44" s="31" t="str">
        <f t="shared" si="1"/>
        <v>SCE_ESTADOABERTURA / ENCERRAMENTO</v>
      </c>
      <c r="S44" s="31">
        <f>IFERROR(F44*VLOOKUP(R44,BASE_DADOS!A:M,6,0),0)</f>
        <v>0</v>
      </c>
      <c r="T44" s="31">
        <f>IFERROR(G44*VLOOKUP(R44,BASE_DADOS!A:M,7,0),0)</f>
        <v>0</v>
      </c>
      <c r="U44" s="31">
        <f>IFERROR(H44*VLOOKUP(R44,BASE_DADOS!A:M,8,0),0)</f>
        <v>0</v>
      </c>
      <c r="V44" s="31">
        <f>IFERROR(I44*VLOOKUP(R44,BASE_DADOS!A:M,9,0),0)</f>
        <v>0</v>
      </c>
      <c r="W44" s="31">
        <f>IFERROR(J44*VLOOKUP(R44,BASE_DADOS!A:M,10,0),0)</f>
        <v>0</v>
      </c>
      <c r="X44" s="31">
        <f t="shared" si="2"/>
        <v>0</v>
      </c>
      <c r="Y44" s="31">
        <f t="shared" si="3"/>
        <v>0</v>
      </c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5.75" customHeight="1">
      <c r="A45" s="5"/>
      <c r="B45" s="38"/>
      <c r="C45" s="39" t="s">
        <v>30</v>
      </c>
      <c r="D45" s="39"/>
      <c r="E45" s="39"/>
      <c r="F45" s="39"/>
      <c r="G45" s="39"/>
      <c r="H45" s="39"/>
      <c r="I45" s="39"/>
      <c r="J45" s="39"/>
      <c r="K45" s="40" t="e">
        <f>1-O3/O2</f>
        <v>#DIV/0!</v>
      </c>
      <c r="L45" s="39"/>
      <c r="M45" s="41"/>
      <c r="N45" s="41"/>
      <c r="O45" s="42"/>
      <c r="P45" s="5"/>
      <c r="Q45" s="5"/>
      <c r="R45" s="5"/>
      <c r="S45" s="5"/>
      <c r="T45" s="5"/>
      <c r="U45" s="5"/>
      <c r="V45" s="5"/>
      <c r="W45" s="5"/>
      <c r="X45" s="5"/>
      <c r="Y45" s="5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ht="15.75" customHeight="1">
      <c r="A46" s="5"/>
      <c r="B46" s="43"/>
      <c r="C46" s="44" t="s">
        <v>31</v>
      </c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</row>
    <row r="47" spans="1:39" ht="15.75" customHeight="1">
      <c r="A47" s="5"/>
      <c r="B47" s="43"/>
      <c r="C47" s="44" t="s">
        <v>32</v>
      </c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</row>
    <row r="48" spans="1:39" ht="15.75" customHeight="1">
      <c r="A48" s="5"/>
      <c r="B48" s="43"/>
      <c r="C48" s="44" t="s">
        <v>33</v>
      </c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</row>
    <row r="49" spans="1:39" ht="15" customHeight="1">
      <c r="A49" s="5"/>
      <c r="B49" s="46"/>
      <c r="C49" s="44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8"/>
      <c r="P49" s="5"/>
      <c r="Q49" s="5"/>
      <c r="R49" s="5"/>
      <c r="S49" s="5"/>
      <c r="T49" s="5"/>
      <c r="U49" s="5"/>
      <c r="V49" s="5"/>
      <c r="W49" s="5"/>
      <c r="X49" s="5"/>
      <c r="Y49" s="5"/>
      <c r="Z49" s="3"/>
      <c r="AA49" s="3"/>
      <c r="AB49" s="3"/>
      <c r="AC49" s="3"/>
      <c r="AD49" s="5"/>
      <c r="AE49" s="5"/>
      <c r="AF49" s="5"/>
      <c r="AG49" s="5"/>
      <c r="AH49" s="5"/>
      <c r="AI49" s="5"/>
      <c r="AJ49" s="5"/>
      <c r="AK49" s="5"/>
      <c r="AL49" s="5"/>
      <c r="AM49" s="5"/>
    </row>
    <row r="50" spans="1:39" ht="15" customHeight="1">
      <c r="A50" s="5"/>
      <c r="B50" s="3"/>
      <c r="C50" s="3"/>
      <c r="D50" s="3"/>
      <c r="E50" s="3"/>
      <c r="F50" s="3"/>
      <c r="G50" s="3"/>
      <c r="H50" s="3"/>
      <c r="I50" s="3"/>
      <c r="J50" s="3"/>
      <c r="K50" s="49"/>
      <c r="L50" s="3"/>
      <c r="M50" s="3"/>
      <c r="N50" s="3"/>
      <c r="O50" s="3"/>
      <c r="P50" s="5"/>
      <c r="Q50" s="5"/>
      <c r="R50" s="5"/>
      <c r="S50" s="5"/>
      <c r="T50" s="5"/>
      <c r="U50" s="5"/>
      <c r="V50" s="5"/>
      <c r="W50" s="5"/>
      <c r="X50" s="5"/>
      <c r="Y50" s="5"/>
      <c r="Z50" s="3"/>
      <c r="AA50" s="3"/>
      <c r="AB50" s="3"/>
      <c r="AC50" s="3"/>
      <c r="AD50" s="5"/>
      <c r="AE50" s="5"/>
      <c r="AF50" s="5"/>
      <c r="AG50" s="5"/>
      <c r="AH50" s="5"/>
      <c r="AI50" s="5"/>
      <c r="AJ50" s="5"/>
      <c r="AK50" s="5"/>
      <c r="AL50" s="5"/>
      <c r="AM50" s="5"/>
    </row>
    <row r="51" spans="1:39" ht="15.75" customHeight="1">
      <c r="A51" s="5"/>
      <c r="B51" s="3"/>
      <c r="C51" s="3"/>
      <c r="D51" s="3"/>
      <c r="E51" s="3"/>
      <c r="F51" s="3"/>
      <c r="G51" s="3"/>
      <c r="H51" s="3"/>
      <c r="I51" s="3"/>
      <c r="J51" s="3"/>
      <c r="K51" s="49"/>
      <c r="L51" s="3"/>
      <c r="M51" s="3"/>
      <c r="N51" s="3"/>
      <c r="O51" s="3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</row>
    <row r="52" spans="1:39" ht="15.75" customHeight="1">
      <c r="A52" s="5"/>
      <c r="B52" s="3"/>
      <c r="C52" s="3"/>
      <c r="D52" s="3"/>
      <c r="E52" s="50"/>
      <c r="F52" s="3"/>
      <c r="G52" s="3"/>
      <c r="H52" s="3"/>
      <c r="I52" s="3"/>
      <c r="J52" s="3"/>
      <c r="K52" s="49"/>
      <c r="L52" s="3"/>
      <c r="M52" s="3"/>
      <c r="N52" s="3"/>
      <c r="O52" s="3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</row>
    <row r="53" spans="1:39" ht="15.75" customHeight="1">
      <c r="A53" s="5"/>
      <c r="B53" s="3"/>
      <c r="C53" s="3"/>
      <c r="D53" s="3"/>
      <c r="E53" s="3"/>
      <c r="F53" s="3"/>
      <c r="G53" s="3"/>
      <c r="H53" s="3"/>
      <c r="I53" s="3"/>
      <c r="J53" s="3"/>
      <c r="K53" s="49"/>
      <c r="L53" s="3"/>
      <c r="M53" s="3"/>
      <c r="N53" s="3"/>
      <c r="O53" s="3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</row>
    <row r="54" spans="1:39" ht="15.75" customHeight="1">
      <c r="A54" s="5"/>
      <c r="B54" s="3"/>
      <c r="C54" s="3"/>
      <c r="D54" s="3"/>
      <c r="E54" s="3"/>
      <c r="F54" s="3"/>
      <c r="G54" s="3"/>
      <c r="H54" s="3"/>
      <c r="I54" s="3"/>
      <c r="J54" s="3"/>
      <c r="K54" s="49"/>
      <c r="L54" s="3"/>
      <c r="M54" s="3"/>
      <c r="N54" s="3"/>
      <c r="O54" s="3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</row>
    <row r="55" spans="1:39" ht="15.75" customHeight="1">
      <c r="A55" s="5"/>
      <c r="B55" s="3"/>
      <c r="C55" s="3"/>
      <c r="D55" s="3"/>
      <c r="E55" s="3"/>
      <c r="F55" s="3"/>
      <c r="G55" s="3"/>
      <c r="H55" s="3"/>
      <c r="I55" s="3"/>
      <c r="J55" s="3"/>
      <c r="K55" s="49"/>
      <c r="L55" s="3"/>
      <c r="M55" s="3"/>
      <c r="N55" s="3"/>
      <c r="O55" s="3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</row>
    <row r="56" spans="1:39" ht="15.75" customHeight="1">
      <c r="A56" s="5"/>
      <c r="B56" s="3"/>
      <c r="C56" s="3"/>
      <c r="D56" s="3"/>
      <c r="E56" s="3"/>
      <c r="F56" s="3"/>
      <c r="G56" s="3"/>
      <c r="H56" s="3"/>
      <c r="I56" s="3"/>
      <c r="J56" s="3"/>
      <c r="K56" s="49"/>
      <c r="L56" s="3"/>
      <c r="M56" s="3"/>
      <c r="N56" s="3"/>
      <c r="O56" s="3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</row>
    <row r="57" spans="1:39" ht="15.75" customHeight="1">
      <c r="A57" s="5"/>
      <c r="B57" s="3"/>
      <c r="C57" s="3"/>
      <c r="D57" s="3"/>
      <c r="E57" s="3"/>
      <c r="F57" s="3"/>
      <c r="G57" s="3"/>
      <c r="H57" s="3"/>
      <c r="I57" s="3"/>
      <c r="J57" s="3"/>
      <c r="K57" s="49"/>
      <c r="L57" s="3"/>
      <c r="M57" s="3"/>
      <c r="N57" s="3"/>
      <c r="O57" s="3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</row>
    <row r="58" spans="1:39" ht="15.75" customHeight="1">
      <c r="A58" s="5"/>
      <c r="B58" s="3"/>
      <c r="C58" s="3"/>
      <c r="D58" s="3"/>
      <c r="E58" s="3"/>
      <c r="F58" s="3"/>
      <c r="G58" s="3"/>
      <c r="H58" s="3"/>
      <c r="I58" s="3"/>
      <c r="J58" s="3"/>
      <c r="K58" s="49"/>
      <c r="L58" s="3"/>
      <c r="M58" s="3"/>
      <c r="N58" s="3"/>
      <c r="O58" s="3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</row>
    <row r="59" spans="1:39" ht="15.75" customHeight="1">
      <c r="A59" s="5"/>
      <c r="B59" s="3"/>
      <c r="C59" s="3"/>
      <c r="D59" s="3"/>
      <c r="E59" s="3"/>
      <c r="F59" s="3"/>
      <c r="G59" s="3"/>
      <c r="H59" s="3"/>
      <c r="I59" s="3"/>
      <c r="J59" s="3"/>
      <c r="K59" s="49"/>
      <c r="L59" s="3"/>
      <c r="M59" s="3"/>
      <c r="N59" s="3"/>
      <c r="O59" s="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</row>
    <row r="60" spans="1:39" ht="15.75" customHeight="1">
      <c r="A60" s="5"/>
      <c r="B60" s="3"/>
      <c r="C60" s="3"/>
      <c r="D60" s="3"/>
      <c r="E60" s="3"/>
      <c r="F60" s="3"/>
      <c r="G60" s="3"/>
      <c r="H60" s="3"/>
      <c r="I60" s="3"/>
      <c r="J60" s="3"/>
      <c r="K60" s="49"/>
      <c r="L60" s="3"/>
      <c r="M60" s="3"/>
      <c r="N60" s="3"/>
      <c r="O60" s="3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</row>
    <row r="61" spans="1:39" ht="15.75" customHeight="1">
      <c r="A61" s="5"/>
      <c r="B61" s="3"/>
      <c r="C61" s="3"/>
      <c r="D61" s="3"/>
      <c r="E61" s="3"/>
      <c r="F61" s="3"/>
      <c r="G61" s="3"/>
      <c r="H61" s="3"/>
      <c r="I61" s="3"/>
      <c r="J61" s="3"/>
      <c r="K61" s="49"/>
      <c r="L61" s="3"/>
      <c r="M61" s="3"/>
      <c r="N61" s="3"/>
      <c r="O61" s="3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</row>
    <row r="62" spans="1:39" ht="15.75" customHeight="1">
      <c r="A62" s="5"/>
      <c r="B62" s="3"/>
      <c r="C62" s="3"/>
      <c r="D62" s="3"/>
      <c r="E62" s="3"/>
      <c r="F62" s="3"/>
      <c r="G62" s="3"/>
      <c r="H62" s="3"/>
      <c r="I62" s="3"/>
      <c r="J62" s="3"/>
      <c r="K62" s="49"/>
      <c r="L62" s="3"/>
      <c r="M62" s="3"/>
      <c r="N62" s="3"/>
      <c r="O62" s="3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</row>
    <row r="63" spans="1:39" ht="15.75" customHeight="1">
      <c r="A63" s="5"/>
      <c r="B63" s="3"/>
      <c r="C63" s="3"/>
      <c r="D63" s="3"/>
      <c r="E63" s="3"/>
      <c r="F63" s="3"/>
      <c r="G63" s="3"/>
      <c r="H63" s="3"/>
      <c r="I63" s="3"/>
      <c r="J63" s="3"/>
      <c r="K63" s="49"/>
      <c r="L63" s="3"/>
      <c r="M63" s="3"/>
      <c r="N63" s="3"/>
      <c r="O63" s="3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</row>
    <row r="64" spans="1:39" ht="15.75" customHeight="1">
      <c r="A64" s="5"/>
      <c r="B64" s="3"/>
      <c r="C64" s="3"/>
      <c r="D64" s="3"/>
      <c r="E64" s="3"/>
      <c r="F64" s="3"/>
      <c r="G64" s="3"/>
      <c r="H64" s="3"/>
      <c r="I64" s="3"/>
      <c r="J64" s="3"/>
      <c r="K64" s="49"/>
      <c r="L64" s="3"/>
      <c r="M64" s="3"/>
      <c r="N64" s="3"/>
      <c r="O64" s="3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</row>
    <row r="65" spans="1:39" ht="15.75" customHeight="1">
      <c r="A65" s="5"/>
      <c r="B65" s="3"/>
      <c r="C65" s="3"/>
      <c r="D65" s="3"/>
      <c r="E65" s="3"/>
      <c r="F65" s="3"/>
      <c r="G65" s="3"/>
      <c r="H65" s="3"/>
      <c r="I65" s="3"/>
      <c r="J65" s="3"/>
      <c r="K65" s="49"/>
      <c r="L65" s="3"/>
      <c r="M65" s="3"/>
      <c r="N65" s="3"/>
      <c r="O65" s="3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</row>
    <row r="66" spans="1:39" ht="15.75" customHeight="1">
      <c r="A66" s="5"/>
      <c r="B66" s="3"/>
      <c r="C66" s="3"/>
      <c r="D66" s="3"/>
      <c r="E66" s="3"/>
      <c r="F66" s="3"/>
      <c r="G66" s="3"/>
      <c r="H66" s="3"/>
      <c r="I66" s="3"/>
      <c r="J66" s="3"/>
      <c r="K66" s="49"/>
      <c r="L66" s="3"/>
      <c r="M66" s="3"/>
      <c r="N66" s="3"/>
      <c r="O66" s="3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</row>
    <row r="67" spans="1:39" ht="15.75" customHeight="1">
      <c r="A67" s="5"/>
      <c r="B67" s="3"/>
      <c r="C67" s="3"/>
      <c r="D67" s="3"/>
      <c r="E67" s="3"/>
      <c r="F67" s="3"/>
      <c r="G67" s="3"/>
      <c r="H67" s="3"/>
      <c r="I67" s="3"/>
      <c r="J67" s="3"/>
      <c r="K67" s="49"/>
      <c r="L67" s="3"/>
      <c r="M67" s="3"/>
      <c r="N67" s="3"/>
      <c r="O67" s="3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</row>
    <row r="68" spans="1:39" ht="15.75" customHeight="1">
      <c r="A68" s="5"/>
      <c r="B68" s="3"/>
      <c r="C68" s="3"/>
      <c r="D68" s="3"/>
      <c r="E68" s="3"/>
      <c r="F68" s="3"/>
      <c r="G68" s="3"/>
      <c r="H68" s="3"/>
      <c r="I68" s="3"/>
      <c r="J68" s="3"/>
      <c r="K68" s="49"/>
      <c r="L68" s="3"/>
      <c r="M68" s="3"/>
      <c r="N68" s="3"/>
      <c r="O68" s="3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</row>
    <row r="69" spans="1:39" ht="15.75" customHeight="1">
      <c r="A69" s="5"/>
      <c r="B69" s="3"/>
      <c r="C69" s="3"/>
      <c r="D69" s="3"/>
      <c r="E69" s="3"/>
      <c r="F69" s="3"/>
      <c r="G69" s="3"/>
      <c r="H69" s="3"/>
      <c r="I69" s="3"/>
      <c r="J69" s="3"/>
      <c r="K69" s="49"/>
      <c r="L69" s="3"/>
      <c r="M69" s="3"/>
      <c r="N69" s="3"/>
      <c r="O69" s="3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</row>
    <row r="70" spans="1:39" ht="15.75" customHeight="1">
      <c r="A70" s="5"/>
      <c r="B70" s="3"/>
      <c r="C70" s="3"/>
      <c r="D70" s="3"/>
      <c r="E70" s="3"/>
      <c r="F70" s="3"/>
      <c r="G70" s="3"/>
      <c r="H70" s="3"/>
      <c r="I70" s="3"/>
      <c r="J70" s="3"/>
      <c r="K70" s="49"/>
      <c r="L70" s="3"/>
      <c r="M70" s="3"/>
      <c r="N70" s="3"/>
      <c r="O70" s="3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</row>
    <row r="71" spans="1:39" ht="15.75" customHeight="1">
      <c r="A71" s="5"/>
      <c r="B71" s="3"/>
      <c r="C71" s="3"/>
      <c r="D71" s="3"/>
      <c r="E71" s="3"/>
      <c r="F71" s="3"/>
      <c r="G71" s="3"/>
      <c r="H71" s="3"/>
      <c r="I71" s="3"/>
      <c r="J71" s="3"/>
      <c r="K71" s="49"/>
      <c r="L71" s="3"/>
      <c r="M71" s="3"/>
      <c r="N71" s="3"/>
      <c r="O71" s="3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</row>
    <row r="72" spans="1:39" ht="15.75" customHeight="1">
      <c r="A72" s="5"/>
      <c r="B72" s="3"/>
      <c r="C72" s="3"/>
      <c r="D72" s="3"/>
      <c r="E72" s="3"/>
      <c r="F72" s="3"/>
      <c r="G72" s="3"/>
      <c r="H72" s="3"/>
      <c r="I72" s="3"/>
      <c r="J72" s="3"/>
      <c r="K72" s="49"/>
      <c r="L72" s="3"/>
      <c r="M72" s="3"/>
      <c r="N72" s="3"/>
      <c r="O72" s="3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</row>
    <row r="73" spans="1:39" ht="15.75" customHeight="1">
      <c r="A73" s="5"/>
      <c r="B73" s="3"/>
      <c r="C73" s="3"/>
      <c r="D73" s="3"/>
      <c r="E73" s="3"/>
      <c r="F73" s="3"/>
      <c r="G73" s="3"/>
      <c r="H73" s="3"/>
      <c r="I73" s="3"/>
      <c r="J73" s="3"/>
      <c r="K73" s="49"/>
      <c r="L73" s="3"/>
      <c r="M73" s="3"/>
      <c r="N73" s="3"/>
      <c r="O73" s="3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</row>
    <row r="74" spans="1:39" ht="15.75" customHeight="1">
      <c r="A74" s="5"/>
      <c r="B74" s="3"/>
      <c r="C74" s="3"/>
      <c r="D74" s="3"/>
      <c r="E74" s="3"/>
      <c r="F74" s="3"/>
      <c r="G74" s="3"/>
      <c r="H74" s="3"/>
      <c r="I74" s="3"/>
      <c r="J74" s="3"/>
      <c r="K74" s="49"/>
      <c r="L74" s="3"/>
      <c r="M74" s="3"/>
      <c r="N74" s="3"/>
      <c r="O74" s="3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</row>
    <row r="75" spans="1:39" ht="15.75" customHeight="1">
      <c r="A75" s="5"/>
      <c r="B75" s="3"/>
      <c r="C75" s="3"/>
      <c r="D75" s="3"/>
      <c r="E75" s="3"/>
      <c r="F75" s="3"/>
      <c r="G75" s="3"/>
      <c r="H75" s="3"/>
      <c r="I75" s="3"/>
      <c r="J75" s="3"/>
      <c r="K75" s="49"/>
      <c r="L75" s="3"/>
      <c r="M75" s="3"/>
      <c r="N75" s="3"/>
      <c r="O75" s="3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</row>
    <row r="76" spans="1:39" ht="15.75" customHeight="1">
      <c r="A76" s="5"/>
      <c r="B76" s="3"/>
      <c r="C76" s="3"/>
      <c r="D76" s="3"/>
      <c r="E76" s="3"/>
      <c r="F76" s="3"/>
      <c r="G76" s="3"/>
      <c r="H76" s="3"/>
      <c r="I76" s="3"/>
      <c r="J76" s="3"/>
      <c r="K76" s="49"/>
      <c r="L76" s="3"/>
      <c r="M76" s="3"/>
      <c r="N76" s="3"/>
      <c r="O76" s="3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</row>
    <row r="77" spans="1:39" ht="15.75" customHeight="1">
      <c r="A77" s="5"/>
      <c r="B77" s="3"/>
      <c r="C77" s="3"/>
      <c r="D77" s="3"/>
      <c r="E77" s="3"/>
      <c r="F77" s="3"/>
      <c r="G77" s="3"/>
      <c r="H77" s="3"/>
      <c r="I77" s="3"/>
      <c r="J77" s="3"/>
      <c r="K77" s="49"/>
      <c r="L77" s="3"/>
      <c r="M77" s="3"/>
      <c r="N77" s="3"/>
      <c r="O77" s="3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</row>
    <row r="78" spans="1:39" ht="15.75" customHeight="1">
      <c r="A78" s="5"/>
      <c r="B78" s="3"/>
      <c r="C78" s="3"/>
      <c r="D78" s="3"/>
      <c r="E78" s="3"/>
      <c r="F78" s="3"/>
      <c r="G78" s="3"/>
      <c r="H78" s="3"/>
      <c r="I78" s="3"/>
      <c r="J78" s="3"/>
      <c r="K78" s="49"/>
      <c r="L78" s="3"/>
      <c r="M78" s="3"/>
      <c r="N78" s="3"/>
      <c r="O78" s="3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</row>
    <row r="79" spans="1:39" ht="15.75" customHeight="1">
      <c r="A79" s="5"/>
      <c r="B79" s="3"/>
      <c r="C79" s="3"/>
      <c r="D79" s="3"/>
      <c r="E79" s="3"/>
      <c r="F79" s="3"/>
      <c r="G79" s="3"/>
      <c r="H79" s="3"/>
      <c r="I79" s="3"/>
      <c r="J79" s="3"/>
      <c r="K79" s="49"/>
      <c r="L79" s="3"/>
      <c r="M79" s="3"/>
      <c r="N79" s="3"/>
      <c r="O79" s="3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</row>
    <row r="80" spans="1:39" ht="15.75" customHeight="1">
      <c r="A80" s="5"/>
      <c r="B80" s="3"/>
      <c r="C80" s="3"/>
      <c r="D80" s="3"/>
      <c r="E80" s="3"/>
      <c r="F80" s="3"/>
      <c r="G80" s="3"/>
      <c r="H80" s="3"/>
      <c r="I80" s="3"/>
      <c r="J80" s="3"/>
      <c r="K80" s="49"/>
      <c r="L80" s="3"/>
      <c r="M80" s="3"/>
      <c r="N80" s="3"/>
      <c r="O80" s="3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</row>
    <row r="81" spans="1:39" ht="15.75" customHeight="1">
      <c r="A81" s="5"/>
      <c r="B81" s="3"/>
      <c r="C81" s="3"/>
      <c r="D81" s="3"/>
      <c r="E81" s="3"/>
      <c r="F81" s="3"/>
      <c r="G81" s="3"/>
      <c r="H81" s="3"/>
      <c r="I81" s="3"/>
      <c r="J81" s="3"/>
      <c r="K81" s="49"/>
      <c r="L81" s="3"/>
      <c r="M81" s="3"/>
      <c r="N81" s="3"/>
      <c r="O81" s="3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</row>
    <row r="82" spans="1:39" ht="15.75" customHeight="1">
      <c r="A82" s="5"/>
      <c r="B82" s="3"/>
      <c r="C82" s="3"/>
      <c r="D82" s="3"/>
      <c r="E82" s="3"/>
      <c r="F82" s="3"/>
      <c r="G82" s="3"/>
      <c r="H82" s="3"/>
      <c r="I82" s="3"/>
      <c r="J82" s="3"/>
      <c r="K82" s="49"/>
      <c r="L82" s="3"/>
      <c r="M82" s="3"/>
      <c r="N82" s="3"/>
      <c r="O82" s="3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</row>
    <row r="83" spans="1:39" ht="15.75" customHeight="1">
      <c r="A83" s="5"/>
      <c r="B83" s="3"/>
      <c r="C83" s="3"/>
      <c r="D83" s="3"/>
      <c r="E83" s="3"/>
      <c r="F83" s="3"/>
      <c r="G83" s="3"/>
      <c r="H83" s="3"/>
      <c r="I83" s="3"/>
      <c r="J83" s="3"/>
      <c r="K83" s="49"/>
      <c r="L83" s="3"/>
      <c r="M83" s="3"/>
      <c r="N83" s="3"/>
      <c r="O83" s="3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</row>
    <row r="84" spans="1:39" ht="15.75" customHeight="1">
      <c r="A84" s="5"/>
      <c r="B84" s="3"/>
      <c r="C84" s="3"/>
      <c r="D84" s="3"/>
      <c r="E84" s="3"/>
      <c r="F84" s="3"/>
      <c r="G84" s="3"/>
      <c r="H84" s="3"/>
      <c r="I84" s="3"/>
      <c r="J84" s="3"/>
      <c r="K84" s="49"/>
      <c r="L84" s="3"/>
      <c r="M84" s="3"/>
      <c r="N84" s="3"/>
      <c r="O84" s="3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</row>
    <row r="85" spans="1:39" ht="15.75" customHeight="1">
      <c r="A85" s="5"/>
      <c r="B85" s="3"/>
      <c r="C85" s="3"/>
      <c r="D85" s="3"/>
      <c r="E85" s="3"/>
      <c r="F85" s="3"/>
      <c r="G85" s="3"/>
      <c r="H85" s="3"/>
      <c r="I85" s="3"/>
      <c r="J85" s="3"/>
      <c r="K85" s="49"/>
      <c r="L85" s="3"/>
      <c r="M85" s="3"/>
      <c r="N85" s="3"/>
      <c r="O85" s="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</row>
    <row r="86" spans="1:39" ht="15.75" customHeight="1">
      <c r="A86" s="5"/>
      <c r="B86" s="3"/>
      <c r="C86" s="3"/>
      <c r="D86" s="3"/>
      <c r="E86" s="3"/>
      <c r="F86" s="3"/>
      <c r="G86" s="3"/>
      <c r="H86" s="3"/>
      <c r="I86" s="3"/>
      <c r="J86" s="3"/>
      <c r="K86" s="49"/>
      <c r="L86" s="3"/>
      <c r="M86" s="3"/>
      <c r="N86" s="3"/>
      <c r="O86" s="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</row>
    <row r="87" spans="1:39" ht="15.75" customHeight="1">
      <c r="A87" s="5"/>
      <c r="B87" s="3"/>
      <c r="C87" s="3"/>
      <c r="D87" s="3"/>
      <c r="E87" s="3"/>
      <c r="F87" s="3"/>
      <c r="G87" s="3"/>
      <c r="H87" s="3"/>
      <c r="I87" s="3"/>
      <c r="J87" s="3"/>
      <c r="K87" s="49"/>
      <c r="L87" s="3"/>
      <c r="M87" s="3"/>
      <c r="N87" s="3"/>
      <c r="O87" s="3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</row>
    <row r="88" spans="1:39" ht="15.75" customHeight="1">
      <c r="A88" s="5"/>
      <c r="B88" s="3"/>
      <c r="C88" s="3"/>
      <c r="D88" s="3"/>
      <c r="E88" s="3"/>
      <c r="F88" s="3"/>
      <c r="G88" s="3"/>
      <c r="H88" s="3"/>
      <c r="I88" s="3"/>
      <c r="J88" s="3"/>
      <c r="K88" s="49"/>
      <c r="L88" s="3"/>
      <c r="M88" s="3"/>
      <c r="N88" s="3"/>
      <c r="O88" s="3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</row>
    <row r="89" spans="1:39" ht="15.75" customHeight="1">
      <c r="A89" s="5"/>
      <c r="B89" s="3"/>
      <c r="C89" s="3"/>
      <c r="D89" s="3"/>
      <c r="E89" s="3"/>
      <c r="F89" s="3"/>
      <c r="G89" s="3"/>
      <c r="H89" s="3"/>
      <c r="I89" s="3"/>
      <c r="J89" s="3"/>
      <c r="K89" s="49"/>
      <c r="L89" s="3"/>
      <c r="M89" s="3"/>
      <c r="N89" s="3"/>
      <c r="O89" s="3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</row>
    <row r="90" spans="1:39" ht="15.75" customHeight="1">
      <c r="A90" s="5"/>
      <c r="B90" s="3"/>
      <c r="C90" s="3"/>
      <c r="D90" s="3"/>
      <c r="E90" s="3"/>
      <c r="F90" s="3"/>
      <c r="G90" s="3"/>
      <c r="H90" s="3"/>
      <c r="I90" s="3"/>
      <c r="J90" s="3"/>
      <c r="K90" s="49"/>
      <c r="L90" s="3"/>
      <c r="M90" s="3"/>
      <c r="N90" s="3"/>
      <c r="O90" s="3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</row>
    <row r="91" spans="1:39" ht="15.75" customHeight="1">
      <c r="A91" s="5"/>
      <c r="B91" s="3"/>
      <c r="C91" s="3"/>
      <c r="D91" s="3"/>
      <c r="E91" s="3"/>
      <c r="F91" s="3"/>
      <c r="G91" s="3"/>
      <c r="H91" s="3"/>
      <c r="I91" s="3"/>
      <c r="J91" s="3"/>
      <c r="K91" s="49"/>
      <c r="L91" s="3"/>
      <c r="M91" s="3"/>
      <c r="N91" s="3"/>
      <c r="O91" s="3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</row>
    <row r="92" spans="1:39" ht="15.75" customHeight="1">
      <c r="A92" s="5"/>
      <c r="B92" s="3"/>
      <c r="C92" s="3"/>
      <c r="D92" s="3"/>
      <c r="E92" s="3"/>
      <c r="F92" s="3"/>
      <c r="G92" s="3"/>
      <c r="H92" s="3"/>
      <c r="I92" s="3"/>
      <c r="J92" s="3"/>
      <c r="K92" s="49"/>
      <c r="L92" s="3"/>
      <c r="M92" s="3"/>
      <c r="N92" s="3"/>
      <c r="O92" s="3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</row>
    <row r="93" spans="1:39" ht="15.75" customHeight="1">
      <c r="A93" s="5"/>
      <c r="B93" s="3"/>
      <c r="C93" s="3"/>
      <c r="D93" s="3"/>
      <c r="E93" s="3"/>
      <c r="F93" s="3"/>
      <c r="G93" s="3"/>
      <c r="H93" s="3"/>
      <c r="I93" s="3"/>
      <c r="J93" s="3"/>
      <c r="K93" s="49"/>
      <c r="L93" s="3"/>
      <c r="M93" s="3"/>
      <c r="N93" s="3"/>
      <c r="O93" s="3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</row>
    <row r="94" spans="1:39" ht="15.75" customHeight="1">
      <c r="A94" s="5"/>
      <c r="B94" s="3"/>
      <c r="C94" s="3"/>
      <c r="D94" s="3"/>
      <c r="E94" s="3"/>
      <c r="F94" s="3"/>
      <c r="G94" s="3"/>
      <c r="H94" s="3"/>
      <c r="I94" s="3"/>
      <c r="J94" s="3"/>
      <c r="K94" s="49"/>
      <c r="L94" s="3"/>
      <c r="M94" s="3"/>
      <c r="N94" s="3"/>
      <c r="O94" s="3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</row>
    <row r="95" spans="1:39" ht="15.75" customHeight="1">
      <c r="A95" s="5"/>
      <c r="B95" s="3"/>
      <c r="C95" s="3"/>
      <c r="D95" s="3"/>
      <c r="E95" s="3"/>
      <c r="F95" s="3"/>
      <c r="G95" s="3"/>
      <c r="H95" s="3"/>
      <c r="I95" s="3"/>
      <c r="J95" s="3"/>
      <c r="K95" s="49"/>
      <c r="L95" s="3"/>
      <c r="M95" s="3"/>
      <c r="N95" s="3"/>
      <c r="O95" s="3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</row>
    <row r="96" spans="1:39" ht="15.75" customHeight="1">
      <c r="A96" s="5"/>
      <c r="B96" s="3"/>
      <c r="C96" s="3"/>
      <c r="D96" s="3"/>
      <c r="E96" s="3"/>
      <c r="F96" s="3"/>
      <c r="G96" s="3"/>
      <c r="H96" s="3"/>
      <c r="I96" s="3"/>
      <c r="J96" s="3"/>
      <c r="K96" s="49"/>
      <c r="L96" s="3"/>
      <c r="M96" s="3"/>
      <c r="N96" s="3"/>
      <c r="O96" s="3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</row>
    <row r="97" spans="1:39" ht="15.75" customHeight="1">
      <c r="A97" s="5"/>
      <c r="B97" s="3"/>
      <c r="C97" s="3"/>
      <c r="D97" s="3"/>
      <c r="E97" s="3"/>
      <c r="F97" s="3"/>
      <c r="G97" s="3"/>
      <c r="H97" s="3"/>
      <c r="I97" s="3"/>
      <c r="J97" s="3"/>
      <c r="K97" s="49"/>
      <c r="L97" s="3"/>
      <c r="M97" s="3"/>
      <c r="N97" s="3"/>
      <c r="O97" s="3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</row>
    <row r="98" spans="1:39" ht="15.75" customHeight="1">
      <c r="A98" s="5"/>
      <c r="B98" s="3"/>
      <c r="C98" s="3"/>
      <c r="D98" s="3"/>
      <c r="E98" s="3"/>
      <c r="F98" s="3"/>
      <c r="G98" s="3"/>
      <c r="H98" s="3"/>
      <c r="I98" s="3"/>
      <c r="J98" s="3"/>
      <c r="K98" s="49"/>
      <c r="L98" s="3"/>
      <c r="M98" s="3"/>
      <c r="N98" s="3"/>
      <c r="O98" s="3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</row>
    <row r="99" spans="1:39" ht="15.75" customHeight="1">
      <c r="A99" s="5"/>
      <c r="B99" s="3"/>
      <c r="C99" s="3"/>
      <c r="D99" s="3"/>
      <c r="E99" s="3"/>
      <c r="F99" s="3"/>
      <c r="G99" s="3"/>
      <c r="H99" s="3"/>
      <c r="I99" s="3"/>
      <c r="J99" s="3"/>
      <c r="K99" s="49"/>
      <c r="L99" s="3"/>
      <c r="M99" s="3"/>
      <c r="N99" s="3"/>
      <c r="O99" s="3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</row>
    <row r="100" spans="1:39" ht="15.75" customHeight="1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49"/>
      <c r="L100" s="3"/>
      <c r="M100" s="3"/>
      <c r="N100" s="3"/>
      <c r="O100" s="3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</row>
    <row r="101" spans="1:39" ht="15.75" customHeight="1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49"/>
      <c r="L101" s="3"/>
      <c r="M101" s="3"/>
      <c r="N101" s="3"/>
      <c r="O101" s="3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</row>
    <row r="102" spans="1:39" ht="15.75" customHeight="1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49"/>
      <c r="L102" s="3"/>
      <c r="M102" s="3"/>
      <c r="N102" s="3"/>
      <c r="O102" s="3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</row>
    <row r="103" spans="1:39" ht="15.75" customHeight="1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49"/>
      <c r="L103" s="3"/>
      <c r="M103" s="3"/>
      <c r="N103" s="3"/>
      <c r="O103" s="3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</row>
    <row r="104" spans="1:39" ht="15.75" customHeight="1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49"/>
      <c r="L104" s="3"/>
      <c r="M104" s="3"/>
      <c r="N104" s="3"/>
      <c r="O104" s="3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</row>
    <row r="105" spans="1:39" ht="15.75" customHeight="1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49"/>
      <c r="L105" s="3"/>
      <c r="M105" s="3"/>
      <c r="N105" s="3"/>
      <c r="O105" s="3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</row>
    <row r="106" spans="1:39" ht="15.75" customHeight="1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49"/>
      <c r="L106" s="3"/>
      <c r="M106" s="3"/>
      <c r="N106" s="3"/>
      <c r="O106" s="3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</row>
    <row r="107" spans="1:39" ht="15.75" customHeight="1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49"/>
      <c r="L107" s="3"/>
      <c r="M107" s="3"/>
      <c r="N107" s="3"/>
      <c r="O107" s="3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</row>
    <row r="108" spans="1:39" ht="15.75" customHeight="1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49"/>
      <c r="L108" s="3"/>
      <c r="M108" s="3"/>
      <c r="N108" s="3"/>
      <c r="O108" s="3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</row>
    <row r="109" spans="1:39" ht="15.75" customHeight="1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49"/>
      <c r="L109" s="3"/>
      <c r="M109" s="3"/>
      <c r="N109" s="3"/>
      <c r="O109" s="3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</row>
    <row r="110" spans="1:39" ht="15.75" customHeight="1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49"/>
      <c r="L110" s="3"/>
      <c r="M110" s="3"/>
      <c r="N110" s="3"/>
      <c r="O110" s="3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</row>
    <row r="111" spans="1:39" ht="15.75" customHeight="1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49"/>
      <c r="L111" s="3"/>
      <c r="M111" s="3"/>
      <c r="N111" s="3"/>
      <c r="O111" s="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</row>
    <row r="112" spans="1:39" ht="15.75" customHeight="1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49"/>
      <c r="L112" s="3"/>
      <c r="M112" s="3"/>
      <c r="N112" s="3"/>
      <c r="O112" s="3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</row>
    <row r="113" spans="1:39" ht="15.75" customHeight="1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49"/>
      <c r="L113" s="3"/>
      <c r="M113" s="3"/>
      <c r="N113" s="3"/>
      <c r="O113" s="3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</row>
    <row r="114" spans="1:39" ht="15.75" customHeight="1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49"/>
      <c r="L114" s="3"/>
      <c r="M114" s="3"/>
      <c r="N114" s="3"/>
      <c r="O114" s="3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</row>
    <row r="115" spans="1:39" ht="15.75" customHeight="1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49"/>
      <c r="L115" s="3"/>
      <c r="M115" s="3"/>
      <c r="N115" s="3"/>
      <c r="O115" s="3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</row>
    <row r="116" spans="1:39" ht="15.75" customHeight="1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49"/>
      <c r="L116" s="3"/>
      <c r="M116" s="3"/>
      <c r="N116" s="3"/>
      <c r="O116" s="3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</row>
    <row r="117" spans="1:39" ht="15.75" customHeight="1">
      <c r="A117" s="5"/>
      <c r="B117" s="3"/>
      <c r="C117" s="3"/>
      <c r="D117" s="3"/>
      <c r="E117" s="3"/>
      <c r="F117" s="3"/>
      <c r="G117" s="3"/>
      <c r="H117" s="3"/>
      <c r="I117" s="3"/>
      <c r="J117" s="3"/>
      <c r="K117" s="49"/>
      <c r="L117" s="3"/>
      <c r="M117" s="3"/>
      <c r="N117" s="3"/>
      <c r="O117" s="3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</row>
    <row r="118" spans="1:39" ht="15.75" customHeight="1">
      <c r="A118" s="5"/>
      <c r="B118" s="3"/>
      <c r="C118" s="3"/>
      <c r="D118" s="3"/>
      <c r="E118" s="3"/>
      <c r="F118" s="3"/>
      <c r="G118" s="3"/>
      <c r="H118" s="3"/>
      <c r="I118" s="3"/>
      <c r="J118" s="3"/>
      <c r="K118" s="49"/>
      <c r="L118" s="3"/>
      <c r="M118" s="3"/>
      <c r="N118" s="3"/>
      <c r="O118" s="3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</row>
    <row r="119" spans="1:39" ht="15.75" customHeight="1">
      <c r="A119" s="5"/>
      <c r="B119" s="3"/>
      <c r="C119" s="3"/>
      <c r="D119" s="3"/>
      <c r="E119" s="3"/>
      <c r="F119" s="3"/>
      <c r="G119" s="3"/>
      <c r="H119" s="3"/>
      <c r="I119" s="3"/>
      <c r="J119" s="3"/>
      <c r="K119" s="49"/>
      <c r="L119" s="3"/>
      <c r="M119" s="3"/>
      <c r="N119" s="3"/>
      <c r="O119" s="3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</row>
    <row r="120" spans="1:39" ht="15.75" customHeight="1">
      <c r="A120" s="5"/>
      <c r="B120" s="3"/>
      <c r="C120" s="3"/>
      <c r="D120" s="3"/>
      <c r="E120" s="3"/>
      <c r="F120" s="3"/>
      <c r="G120" s="3"/>
      <c r="H120" s="3"/>
      <c r="I120" s="3"/>
      <c r="J120" s="3"/>
      <c r="K120" s="49"/>
      <c r="L120" s="3"/>
      <c r="M120" s="3"/>
      <c r="N120" s="3"/>
      <c r="O120" s="3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</row>
    <row r="121" spans="1:39" ht="15.75" customHeight="1">
      <c r="A121" s="5"/>
      <c r="B121" s="3"/>
      <c r="C121" s="3"/>
      <c r="D121" s="3"/>
      <c r="E121" s="3"/>
      <c r="F121" s="3"/>
      <c r="G121" s="3"/>
      <c r="H121" s="3"/>
      <c r="I121" s="3"/>
      <c r="J121" s="3"/>
      <c r="K121" s="49"/>
      <c r="L121" s="3"/>
      <c r="M121" s="3"/>
      <c r="N121" s="3"/>
      <c r="O121" s="3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</row>
    <row r="122" spans="1:39" ht="15.75" customHeight="1">
      <c r="A122" s="5"/>
      <c r="B122" s="3"/>
      <c r="C122" s="3"/>
      <c r="D122" s="3"/>
      <c r="E122" s="3"/>
      <c r="F122" s="3"/>
      <c r="G122" s="3"/>
      <c r="H122" s="3"/>
      <c r="I122" s="3"/>
      <c r="J122" s="3"/>
      <c r="K122" s="49"/>
      <c r="L122" s="3"/>
      <c r="M122" s="3"/>
      <c r="N122" s="3"/>
      <c r="O122" s="3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</row>
    <row r="123" spans="1:39" ht="15.75" customHeight="1">
      <c r="A123" s="5"/>
      <c r="B123" s="3"/>
      <c r="C123" s="3"/>
      <c r="D123" s="3"/>
      <c r="E123" s="3"/>
      <c r="F123" s="3"/>
      <c r="G123" s="3"/>
      <c r="H123" s="3"/>
      <c r="I123" s="3"/>
      <c r="J123" s="3"/>
      <c r="K123" s="49"/>
      <c r="L123" s="3"/>
      <c r="M123" s="3"/>
      <c r="N123" s="3"/>
      <c r="O123" s="3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</row>
    <row r="124" spans="1:39" ht="15.75" customHeight="1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49"/>
      <c r="L124" s="3"/>
      <c r="M124" s="3"/>
      <c r="N124" s="3"/>
      <c r="O124" s="3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</row>
    <row r="125" spans="1:39" ht="15.75" customHeight="1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49"/>
      <c r="L125" s="3"/>
      <c r="M125" s="3"/>
      <c r="N125" s="3"/>
      <c r="O125" s="3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</row>
    <row r="126" spans="1:39" ht="15.75" customHeight="1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49"/>
      <c r="L126" s="3"/>
      <c r="M126" s="3"/>
      <c r="N126" s="3"/>
      <c r="O126" s="3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</row>
    <row r="127" spans="1:39" ht="15.75" customHeight="1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49"/>
      <c r="L127" s="3"/>
      <c r="M127" s="3"/>
      <c r="N127" s="3"/>
      <c r="O127" s="3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</row>
    <row r="128" spans="1:39" ht="15.75" customHeight="1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49"/>
      <c r="L128" s="3"/>
      <c r="M128" s="3"/>
      <c r="N128" s="3"/>
      <c r="O128" s="3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</row>
    <row r="129" spans="1:39" ht="15.75" customHeight="1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49"/>
      <c r="L129" s="3"/>
      <c r="M129" s="3"/>
      <c r="N129" s="3"/>
      <c r="O129" s="3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</row>
    <row r="130" spans="1:39" ht="15.75" customHeight="1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49"/>
      <c r="L130" s="3"/>
      <c r="M130" s="3"/>
      <c r="N130" s="3"/>
      <c r="O130" s="3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</row>
    <row r="131" spans="1:39" ht="15.75" customHeight="1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49"/>
      <c r="L131" s="3"/>
      <c r="M131" s="3"/>
      <c r="N131" s="3"/>
      <c r="O131" s="3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</row>
    <row r="132" spans="1:39" ht="15.75" customHeight="1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49"/>
      <c r="L132" s="3"/>
      <c r="M132" s="3"/>
      <c r="N132" s="3"/>
      <c r="O132" s="3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</row>
    <row r="133" spans="1:39" ht="15.75" customHeight="1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49"/>
      <c r="L133" s="3"/>
      <c r="M133" s="3"/>
      <c r="N133" s="3"/>
      <c r="O133" s="3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</row>
    <row r="134" spans="1:39" ht="15.75" customHeight="1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49"/>
      <c r="L134" s="3"/>
      <c r="M134" s="3"/>
      <c r="N134" s="3"/>
      <c r="O134" s="3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</row>
    <row r="135" spans="1:39" ht="15.75" customHeight="1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49"/>
      <c r="L135" s="3"/>
      <c r="M135" s="3"/>
      <c r="N135" s="3"/>
      <c r="O135" s="3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</row>
    <row r="136" spans="1:39" ht="15.75" customHeight="1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49"/>
      <c r="L136" s="3"/>
      <c r="M136" s="3"/>
      <c r="N136" s="3"/>
      <c r="O136" s="3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</row>
    <row r="137" spans="1:39" ht="15.75" customHeight="1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49"/>
      <c r="L137" s="3"/>
      <c r="M137" s="3"/>
      <c r="N137" s="3"/>
      <c r="O137" s="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</row>
    <row r="138" spans="1:39" ht="15.75" customHeight="1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49"/>
      <c r="L138" s="3"/>
      <c r="M138" s="3"/>
      <c r="N138" s="3"/>
      <c r="O138" s="3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</row>
    <row r="139" spans="1:39" ht="15.75" customHeight="1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49"/>
      <c r="L139" s="3"/>
      <c r="M139" s="3"/>
      <c r="N139" s="3"/>
      <c r="O139" s="3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</row>
    <row r="140" spans="1:39" ht="15.75" customHeight="1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49"/>
      <c r="L140" s="3"/>
      <c r="M140" s="3"/>
      <c r="N140" s="3"/>
      <c r="O140" s="3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</row>
    <row r="141" spans="1:39" ht="15.75" customHeight="1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49"/>
      <c r="L141" s="3"/>
      <c r="M141" s="3"/>
      <c r="N141" s="3"/>
      <c r="O141" s="3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</row>
    <row r="142" spans="1:39" ht="15.75" customHeight="1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49"/>
      <c r="L142" s="3"/>
      <c r="M142" s="3"/>
      <c r="N142" s="3"/>
      <c r="O142" s="3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</row>
    <row r="143" spans="1:39" ht="15.75" customHeight="1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49"/>
      <c r="L143" s="3"/>
      <c r="M143" s="3"/>
      <c r="N143" s="3"/>
      <c r="O143" s="3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</row>
    <row r="144" spans="1:39" ht="15.75" customHeight="1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49"/>
      <c r="L144" s="3"/>
      <c r="M144" s="3"/>
      <c r="N144" s="3"/>
      <c r="O144" s="3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</row>
    <row r="145" spans="1:39" ht="15.75" customHeight="1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49"/>
      <c r="L145" s="3"/>
      <c r="M145" s="3"/>
      <c r="N145" s="3"/>
      <c r="O145" s="3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</row>
    <row r="146" spans="1:39" ht="15.75" customHeight="1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49"/>
      <c r="L146" s="3"/>
      <c r="M146" s="3"/>
      <c r="N146" s="3"/>
      <c r="O146" s="3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</row>
    <row r="147" spans="1:39" ht="15.75" customHeight="1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49"/>
      <c r="L147" s="3"/>
      <c r="M147" s="3"/>
      <c r="N147" s="3"/>
      <c r="O147" s="3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</row>
    <row r="148" spans="1:39" ht="15.75" customHeight="1">
      <c r="A148" s="5"/>
      <c r="B148" s="3"/>
      <c r="C148" s="3"/>
      <c r="D148" s="3"/>
      <c r="E148" s="3"/>
      <c r="F148" s="3"/>
      <c r="G148" s="3"/>
      <c r="H148" s="3"/>
      <c r="I148" s="3"/>
      <c r="J148" s="3"/>
      <c r="K148" s="49"/>
      <c r="L148" s="3"/>
      <c r="M148" s="3"/>
      <c r="N148" s="3"/>
      <c r="O148" s="3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</row>
    <row r="149" spans="1:39" ht="15.75" customHeight="1">
      <c r="A149" s="5"/>
      <c r="B149" s="3"/>
      <c r="C149" s="3"/>
      <c r="D149" s="3"/>
      <c r="E149" s="3"/>
      <c r="F149" s="3"/>
      <c r="G149" s="3"/>
      <c r="H149" s="3"/>
      <c r="I149" s="3"/>
      <c r="J149" s="3"/>
      <c r="K149" s="49"/>
      <c r="L149" s="3"/>
      <c r="M149" s="3"/>
      <c r="N149" s="3"/>
      <c r="O149" s="3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</row>
    <row r="150" spans="1:39" ht="15.75" customHeight="1">
      <c r="A150" s="5"/>
      <c r="B150" s="3"/>
      <c r="C150" s="3"/>
      <c r="D150" s="3"/>
      <c r="E150" s="3"/>
      <c r="F150" s="3"/>
      <c r="G150" s="3"/>
      <c r="H150" s="3"/>
      <c r="I150" s="3"/>
      <c r="J150" s="3"/>
      <c r="K150" s="49"/>
      <c r="L150" s="3"/>
      <c r="M150" s="3"/>
      <c r="N150" s="3"/>
      <c r="O150" s="3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</row>
    <row r="151" spans="1:39" ht="15.75" customHeight="1">
      <c r="A151" s="5"/>
      <c r="B151" s="3"/>
      <c r="C151" s="3"/>
      <c r="D151" s="3"/>
      <c r="E151" s="3"/>
      <c r="F151" s="3"/>
      <c r="G151" s="3"/>
      <c r="H151" s="3"/>
      <c r="I151" s="3"/>
      <c r="J151" s="3"/>
      <c r="K151" s="49"/>
      <c r="L151" s="3"/>
      <c r="M151" s="3"/>
      <c r="N151" s="3"/>
      <c r="O151" s="3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</row>
    <row r="152" spans="1:39" ht="15.75" customHeight="1">
      <c r="A152" s="5"/>
      <c r="B152" s="3"/>
      <c r="C152" s="3"/>
      <c r="D152" s="3"/>
      <c r="E152" s="3"/>
      <c r="F152" s="3"/>
      <c r="G152" s="3"/>
      <c r="H152" s="3"/>
      <c r="I152" s="3"/>
      <c r="J152" s="3"/>
      <c r="K152" s="49"/>
      <c r="L152" s="3"/>
      <c r="M152" s="3"/>
      <c r="N152" s="3"/>
      <c r="O152" s="3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</row>
    <row r="153" spans="1:39" ht="15.75" customHeight="1">
      <c r="A153" s="5"/>
      <c r="B153" s="3"/>
      <c r="C153" s="3"/>
      <c r="D153" s="3"/>
      <c r="E153" s="3"/>
      <c r="F153" s="3"/>
      <c r="G153" s="3"/>
      <c r="H153" s="3"/>
      <c r="I153" s="3"/>
      <c r="J153" s="3"/>
      <c r="K153" s="49"/>
      <c r="L153" s="3"/>
      <c r="M153" s="3"/>
      <c r="N153" s="3"/>
      <c r="O153" s="3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</row>
    <row r="154" spans="1:39" ht="15.75" customHeight="1">
      <c r="A154" s="5"/>
      <c r="B154" s="3"/>
      <c r="C154" s="3"/>
      <c r="D154" s="3"/>
      <c r="E154" s="3"/>
      <c r="F154" s="3"/>
      <c r="G154" s="3"/>
      <c r="H154" s="3"/>
      <c r="I154" s="3"/>
      <c r="J154" s="3"/>
      <c r="K154" s="49"/>
      <c r="L154" s="3"/>
      <c r="M154" s="3"/>
      <c r="N154" s="3"/>
      <c r="O154" s="3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</row>
    <row r="155" spans="1:39" ht="15.75" customHeight="1">
      <c r="A155" s="5"/>
      <c r="B155" s="3"/>
      <c r="C155" s="3"/>
      <c r="D155" s="3"/>
      <c r="E155" s="3"/>
      <c r="F155" s="3"/>
      <c r="G155" s="3"/>
      <c r="H155" s="3"/>
      <c r="I155" s="3"/>
      <c r="J155" s="3"/>
      <c r="K155" s="49"/>
      <c r="L155" s="3"/>
      <c r="M155" s="3"/>
      <c r="N155" s="3"/>
      <c r="O155" s="3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</row>
    <row r="156" spans="1:39" ht="15.75" customHeight="1">
      <c r="A156" s="5"/>
      <c r="B156" s="3"/>
      <c r="C156" s="3"/>
      <c r="D156" s="3"/>
      <c r="E156" s="3"/>
      <c r="F156" s="3"/>
      <c r="G156" s="3"/>
      <c r="H156" s="3"/>
      <c r="I156" s="3"/>
      <c r="J156" s="3"/>
      <c r="K156" s="49"/>
      <c r="L156" s="3"/>
      <c r="M156" s="3"/>
      <c r="N156" s="3"/>
      <c r="O156" s="3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</row>
    <row r="157" spans="1:39" ht="15.75" customHeight="1">
      <c r="A157" s="5"/>
      <c r="B157" s="3"/>
      <c r="C157" s="3"/>
      <c r="D157" s="3"/>
      <c r="E157" s="3"/>
      <c r="F157" s="3"/>
      <c r="G157" s="3"/>
      <c r="H157" s="3"/>
      <c r="I157" s="3"/>
      <c r="J157" s="3"/>
      <c r="K157" s="49"/>
      <c r="L157" s="3"/>
      <c r="M157" s="3"/>
      <c r="N157" s="3"/>
      <c r="O157" s="3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</row>
    <row r="158" spans="1:39" ht="15.75" customHeight="1">
      <c r="A158" s="5"/>
      <c r="B158" s="3"/>
      <c r="C158" s="3"/>
      <c r="D158" s="3"/>
      <c r="E158" s="3"/>
      <c r="F158" s="3"/>
      <c r="G158" s="3"/>
      <c r="H158" s="3"/>
      <c r="I158" s="3"/>
      <c r="J158" s="3"/>
      <c r="K158" s="49"/>
      <c r="L158" s="3"/>
      <c r="M158" s="3"/>
      <c r="N158" s="3"/>
      <c r="O158" s="3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</row>
    <row r="159" spans="1:39" ht="15.75" customHeight="1">
      <c r="A159" s="5"/>
      <c r="B159" s="3"/>
      <c r="C159" s="3"/>
      <c r="D159" s="3"/>
      <c r="E159" s="3"/>
      <c r="F159" s="3"/>
      <c r="G159" s="3"/>
      <c r="H159" s="3"/>
      <c r="I159" s="3"/>
      <c r="J159" s="3"/>
      <c r="K159" s="49"/>
      <c r="L159" s="3"/>
      <c r="M159" s="3"/>
      <c r="N159" s="3"/>
      <c r="O159" s="3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</row>
    <row r="160" spans="1:39" ht="15.75" customHeight="1">
      <c r="A160" s="5"/>
      <c r="B160" s="3"/>
      <c r="C160" s="3"/>
      <c r="D160" s="3"/>
      <c r="E160" s="3"/>
      <c r="F160" s="3"/>
      <c r="G160" s="3"/>
      <c r="H160" s="3"/>
      <c r="I160" s="3"/>
      <c r="J160" s="3"/>
      <c r="K160" s="49"/>
      <c r="L160" s="3"/>
      <c r="M160" s="3"/>
      <c r="N160" s="3"/>
      <c r="O160" s="3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</row>
    <row r="161" spans="1:39" ht="15.75" customHeight="1">
      <c r="A161" s="5"/>
      <c r="B161" s="3"/>
      <c r="C161" s="3"/>
      <c r="D161" s="3"/>
      <c r="E161" s="3"/>
      <c r="F161" s="3"/>
      <c r="G161" s="3"/>
      <c r="H161" s="3"/>
      <c r="I161" s="3"/>
      <c r="J161" s="3"/>
      <c r="K161" s="49"/>
      <c r="L161" s="3"/>
      <c r="M161" s="3"/>
      <c r="N161" s="3"/>
      <c r="O161" s="3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</row>
    <row r="162" spans="1:39" ht="15.75" customHeight="1">
      <c r="A162" s="5"/>
      <c r="B162" s="3"/>
      <c r="C162" s="3"/>
      <c r="D162" s="3"/>
      <c r="E162" s="3"/>
      <c r="F162" s="3"/>
      <c r="G162" s="3"/>
      <c r="H162" s="3"/>
      <c r="I162" s="3"/>
      <c r="J162" s="3"/>
      <c r="K162" s="49"/>
      <c r="L162" s="3"/>
      <c r="M162" s="3"/>
      <c r="N162" s="3"/>
      <c r="O162" s="3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</row>
    <row r="163" spans="1:39" ht="15.75" customHeight="1">
      <c r="A163" s="5"/>
      <c r="B163" s="3"/>
      <c r="C163" s="3"/>
      <c r="D163" s="3"/>
      <c r="E163" s="3"/>
      <c r="F163" s="3"/>
      <c r="G163" s="3"/>
      <c r="H163" s="3"/>
      <c r="I163" s="3"/>
      <c r="J163" s="3"/>
      <c r="K163" s="49"/>
      <c r="L163" s="3"/>
      <c r="M163" s="3"/>
      <c r="N163" s="3"/>
      <c r="O163" s="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</row>
    <row r="164" spans="1:39" ht="15.75" customHeight="1">
      <c r="A164" s="5"/>
      <c r="B164" s="3"/>
      <c r="C164" s="3"/>
      <c r="D164" s="3"/>
      <c r="E164" s="3"/>
      <c r="F164" s="3"/>
      <c r="G164" s="3"/>
      <c r="H164" s="3"/>
      <c r="I164" s="3"/>
      <c r="J164" s="3"/>
      <c r="K164" s="49"/>
      <c r="L164" s="3"/>
      <c r="M164" s="3"/>
      <c r="N164" s="3"/>
      <c r="O164" s="3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</row>
    <row r="165" spans="1:39" ht="15.75" customHeight="1">
      <c r="A165" s="5"/>
      <c r="B165" s="3"/>
      <c r="C165" s="3"/>
      <c r="D165" s="3"/>
      <c r="E165" s="3"/>
      <c r="F165" s="3"/>
      <c r="G165" s="3"/>
      <c r="H165" s="3"/>
      <c r="I165" s="3"/>
      <c r="J165" s="3"/>
      <c r="K165" s="49"/>
      <c r="L165" s="3"/>
      <c r="M165" s="3"/>
      <c r="N165" s="3"/>
      <c r="O165" s="3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</row>
    <row r="166" spans="1:39" ht="15.75" customHeight="1">
      <c r="A166" s="5"/>
      <c r="B166" s="3"/>
      <c r="C166" s="3"/>
      <c r="D166" s="3"/>
      <c r="E166" s="3"/>
      <c r="F166" s="3"/>
      <c r="G166" s="3"/>
      <c r="H166" s="3"/>
      <c r="I166" s="3"/>
      <c r="J166" s="3"/>
      <c r="K166" s="49"/>
      <c r="L166" s="3"/>
      <c r="M166" s="3"/>
      <c r="N166" s="3"/>
      <c r="O166" s="3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</row>
    <row r="167" spans="1:39" ht="15.75" customHeight="1">
      <c r="A167" s="5"/>
      <c r="B167" s="3"/>
      <c r="C167" s="3"/>
      <c r="D167" s="3"/>
      <c r="E167" s="3"/>
      <c r="F167" s="3"/>
      <c r="G167" s="3"/>
      <c r="H167" s="3"/>
      <c r="I167" s="3"/>
      <c r="J167" s="3"/>
      <c r="K167" s="49"/>
      <c r="L167" s="3"/>
      <c r="M167" s="3"/>
      <c r="N167" s="3"/>
      <c r="O167" s="3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</row>
    <row r="168" spans="1:39" ht="15.75" customHeight="1">
      <c r="A168" s="5"/>
      <c r="B168" s="3"/>
      <c r="C168" s="3"/>
      <c r="D168" s="3"/>
      <c r="E168" s="3"/>
      <c r="F168" s="3"/>
      <c r="G168" s="3"/>
      <c r="H168" s="3"/>
      <c r="I168" s="3"/>
      <c r="J168" s="3"/>
      <c r="K168" s="49"/>
      <c r="L168" s="3"/>
      <c r="M168" s="3"/>
      <c r="N168" s="3"/>
      <c r="O168" s="3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</row>
    <row r="169" spans="1:39" ht="15.75" customHeight="1">
      <c r="A169" s="5"/>
      <c r="B169" s="3"/>
      <c r="C169" s="3"/>
      <c r="D169" s="3"/>
      <c r="E169" s="3"/>
      <c r="F169" s="3"/>
      <c r="G169" s="3"/>
      <c r="H169" s="3"/>
      <c r="I169" s="3"/>
      <c r="J169" s="3"/>
      <c r="K169" s="49"/>
      <c r="L169" s="3"/>
      <c r="M169" s="3"/>
      <c r="N169" s="3"/>
      <c r="O169" s="3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</row>
    <row r="170" spans="1:39" ht="15.75" customHeight="1">
      <c r="A170" s="5"/>
      <c r="B170" s="3"/>
      <c r="C170" s="3"/>
      <c r="D170" s="3"/>
      <c r="E170" s="3"/>
      <c r="F170" s="3"/>
      <c r="G170" s="3"/>
      <c r="H170" s="3"/>
      <c r="I170" s="3"/>
      <c r="J170" s="3"/>
      <c r="K170" s="49"/>
      <c r="L170" s="3"/>
      <c r="M170" s="3"/>
      <c r="N170" s="3"/>
      <c r="O170" s="3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</row>
    <row r="171" spans="1:39" ht="15.75" customHeight="1">
      <c r="A171" s="5"/>
      <c r="B171" s="3"/>
      <c r="C171" s="3"/>
      <c r="D171" s="3"/>
      <c r="E171" s="3"/>
      <c r="F171" s="3"/>
      <c r="G171" s="3"/>
      <c r="H171" s="3"/>
      <c r="I171" s="3"/>
      <c r="J171" s="3"/>
      <c r="K171" s="49"/>
      <c r="L171" s="3"/>
      <c r="M171" s="3"/>
      <c r="N171" s="3"/>
      <c r="O171" s="3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</row>
    <row r="172" spans="1:39" ht="15.75" customHeight="1">
      <c r="A172" s="5"/>
      <c r="B172" s="3"/>
      <c r="C172" s="3"/>
      <c r="D172" s="3"/>
      <c r="E172" s="3"/>
      <c r="F172" s="3"/>
      <c r="G172" s="3"/>
      <c r="H172" s="3"/>
      <c r="I172" s="3"/>
      <c r="J172" s="3"/>
      <c r="K172" s="49"/>
      <c r="L172" s="3"/>
      <c r="M172" s="3"/>
      <c r="N172" s="3"/>
      <c r="O172" s="3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</row>
    <row r="173" spans="1:39" ht="15.75" customHeight="1">
      <c r="A173" s="5"/>
      <c r="B173" s="3"/>
      <c r="C173" s="3"/>
      <c r="D173" s="3"/>
      <c r="E173" s="3"/>
      <c r="F173" s="3"/>
      <c r="G173" s="3"/>
      <c r="H173" s="3"/>
      <c r="I173" s="3"/>
      <c r="J173" s="3"/>
      <c r="K173" s="49"/>
      <c r="L173" s="3"/>
      <c r="M173" s="3"/>
      <c r="N173" s="3"/>
      <c r="O173" s="3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</row>
    <row r="174" spans="1:39" ht="15.75" customHeight="1">
      <c r="A174" s="5"/>
      <c r="B174" s="3"/>
      <c r="C174" s="3"/>
      <c r="D174" s="3"/>
      <c r="E174" s="3"/>
      <c r="F174" s="3"/>
      <c r="G174" s="3"/>
      <c r="H174" s="3"/>
      <c r="I174" s="3"/>
      <c r="J174" s="3"/>
      <c r="K174" s="49"/>
      <c r="L174" s="3"/>
      <c r="M174" s="3"/>
      <c r="N174" s="3"/>
      <c r="O174" s="3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</row>
    <row r="175" spans="1:39" ht="15.75" customHeight="1">
      <c r="A175" s="5"/>
      <c r="B175" s="3"/>
      <c r="C175" s="3"/>
      <c r="D175" s="3"/>
      <c r="E175" s="3"/>
      <c r="F175" s="3"/>
      <c r="G175" s="3"/>
      <c r="H175" s="3"/>
      <c r="I175" s="3"/>
      <c r="J175" s="3"/>
      <c r="K175" s="49"/>
      <c r="L175" s="3"/>
      <c r="M175" s="3"/>
      <c r="N175" s="3"/>
      <c r="O175" s="3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</row>
    <row r="176" spans="1:39" ht="15.75" customHeight="1">
      <c r="A176" s="5"/>
      <c r="B176" s="3"/>
      <c r="C176" s="3"/>
      <c r="D176" s="3"/>
      <c r="E176" s="3"/>
      <c r="F176" s="3"/>
      <c r="G176" s="3"/>
      <c r="H176" s="3"/>
      <c r="I176" s="3"/>
      <c r="J176" s="3"/>
      <c r="K176" s="49"/>
      <c r="L176" s="3"/>
      <c r="M176" s="3"/>
      <c r="N176" s="3"/>
      <c r="O176" s="3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</row>
    <row r="177" spans="1:39" ht="15.75" customHeight="1">
      <c r="A177" s="5"/>
      <c r="B177" s="3"/>
      <c r="C177" s="3"/>
      <c r="D177" s="3"/>
      <c r="E177" s="3"/>
      <c r="F177" s="3"/>
      <c r="G177" s="3"/>
      <c r="H177" s="3"/>
      <c r="I177" s="3"/>
      <c r="J177" s="3"/>
      <c r="K177" s="49"/>
      <c r="L177" s="3"/>
      <c r="M177" s="3"/>
      <c r="N177" s="3"/>
      <c r="O177" s="3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</row>
    <row r="178" spans="1:39" ht="15.75" customHeight="1">
      <c r="A178" s="5"/>
      <c r="B178" s="3"/>
      <c r="C178" s="3"/>
      <c r="D178" s="3"/>
      <c r="E178" s="3"/>
      <c r="F178" s="3"/>
      <c r="G178" s="3"/>
      <c r="H178" s="3"/>
      <c r="I178" s="3"/>
      <c r="J178" s="3"/>
      <c r="K178" s="49"/>
      <c r="L178" s="3"/>
      <c r="M178" s="3"/>
      <c r="N178" s="3"/>
      <c r="O178" s="3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</row>
    <row r="179" spans="1:39" ht="15.75" customHeight="1">
      <c r="A179" s="5"/>
      <c r="B179" s="3"/>
      <c r="C179" s="3"/>
      <c r="D179" s="3"/>
      <c r="E179" s="3"/>
      <c r="F179" s="3"/>
      <c r="G179" s="3"/>
      <c r="H179" s="3"/>
      <c r="I179" s="3"/>
      <c r="J179" s="3"/>
      <c r="K179" s="49"/>
      <c r="L179" s="3"/>
      <c r="M179" s="3"/>
      <c r="N179" s="3"/>
      <c r="O179" s="3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</row>
    <row r="180" spans="1:39" ht="15.75" customHeight="1">
      <c r="A180" s="5"/>
      <c r="B180" s="3"/>
      <c r="C180" s="3"/>
      <c r="D180" s="3"/>
      <c r="E180" s="3"/>
      <c r="F180" s="3"/>
      <c r="G180" s="3"/>
      <c r="H180" s="3"/>
      <c r="I180" s="3"/>
      <c r="J180" s="3"/>
      <c r="K180" s="49"/>
      <c r="L180" s="3"/>
      <c r="M180" s="3"/>
      <c r="N180" s="3"/>
      <c r="O180" s="3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</row>
    <row r="181" spans="1:39" ht="15.75" customHeight="1">
      <c r="A181" s="5"/>
      <c r="B181" s="3"/>
      <c r="C181" s="3"/>
      <c r="D181" s="3"/>
      <c r="E181" s="3"/>
      <c r="F181" s="3"/>
      <c r="G181" s="3"/>
      <c r="H181" s="3"/>
      <c r="I181" s="3"/>
      <c r="J181" s="3"/>
      <c r="K181" s="49"/>
      <c r="L181" s="3"/>
      <c r="M181" s="3"/>
      <c r="N181" s="3"/>
      <c r="O181" s="3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</row>
    <row r="182" spans="1:39" ht="15.75" customHeight="1">
      <c r="A182" s="5"/>
      <c r="B182" s="3"/>
      <c r="C182" s="3"/>
      <c r="D182" s="3"/>
      <c r="E182" s="3"/>
      <c r="F182" s="3"/>
      <c r="G182" s="3"/>
      <c r="H182" s="3"/>
      <c r="I182" s="3"/>
      <c r="J182" s="3"/>
      <c r="K182" s="49"/>
      <c r="L182" s="3"/>
      <c r="M182" s="3"/>
      <c r="N182" s="3"/>
      <c r="O182" s="3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</row>
    <row r="183" spans="1:39" ht="15.75" customHeight="1">
      <c r="A183" s="5"/>
      <c r="B183" s="3"/>
      <c r="C183" s="3"/>
      <c r="D183" s="3"/>
      <c r="E183" s="3"/>
      <c r="F183" s="3"/>
      <c r="G183" s="3"/>
      <c r="H183" s="3"/>
      <c r="I183" s="3"/>
      <c r="J183" s="3"/>
      <c r="K183" s="49"/>
      <c r="L183" s="3"/>
      <c r="M183" s="3"/>
      <c r="N183" s="3"/>
      <c r="O183" s="3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</row>
    <row r="184" spans="1:39" ht="15.75" customHeight="1">
      <c r="A184" s="5"/>
      <c r="B184" s="3"/>
      <c r="C184" s="3"/>
      <c r="D184" s="3"/>
      <c r="E184" s="3"/>
      <c r="F184" s="3"/>
      <c r="G184" s="3"/>
      <c r="H184" s="3"/>
      <c r="I184" s="3"/>
      <c r="J184" s="3"/>
      <c r="K184" s="49"/>
      <c r="L184" s="3"/>
      <c r="M184" s="3"/>
      <c r="N184" s="3"/>
      <c r="O184" s="3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</row>
    <row r="185" spans="1:39" ht="15.75" customHeight="1">
      <c r="A185" s="5"/>
      <c r="B185" s="3"/>
      <c r="C185" s="3"/>
      <c r="D185" s="3"/>
      <c r="E185" s="3"/>
      <c r="F185" s="3"/>
      <c r="G185" s="3"/>
      <c r="H185" s="3"/>
      <c r="I185" s="3"/>
      <c r="J185" s="3"/>
      <c r="K185" s="49"/>
      <c r="L185" s="3"/>
      <c r="M185" s="3"/>
      <c r="N185" s="3"/>
      <c r="O185" s="3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</row>
    <row r="186" spans="1:39" ht="15.75" customHeight="1">
      <c r="A186" s="5"/>
      <c r="B186" s="3"/>
      <c r="C186" s="3"/>
      <c r="D186" s="3"/>
      <c r="E186" s="3"/>
      <c r="F186" s="3"/>
      <c r="G186" s="3"/>
      <c r="H186" s="3"/>
      <c r="I186" s="3"/>
      <c r="J186" s="3"/>
      <c r="K186" s="49"/>
      <c r="L186" s="3"/>
      <c r="M186" s="3"/>
      <c r="N186" s="3"/>
      <c r="O186" s="3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</row>
    <row r="187" spans="1:39" ht="15.75" customHeight="1">
      <c r="A187" s="5"/>
      <c r="B187" s="3"/>
      <c r="C187" s="3"/>
      <c r="D187" s="3"/>
      <c r="E187" s="3"/>
      <c r="F187" s="3"/>
      <c r="G187" s="3"/>
      <c r="H187" s="3"/>
      <c r="I187" s="3"/>
      <c r="J187" s="3"/>
      <c r="K187" s="49"/>
      <c r="L187" s="3"/>
      <c r="M187" s="3"/>
      <c r="N187" s="3"/>
      <c r="O187" s="3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</row>
    <row r="188" spans="1:39" ht="15.75" customHeight="1">
      <c r="A188" s="5"/>
      <c r="B188" s="3"/>
      <c r="C188" s="3"/>
      <c r="D188" s="3"/>
      <c r="E188" s="3"/>
      <c r="F188" s="3"/>
      <c r="G188" s="3"/>
      <c r="H188" s="3"/>
      <c r="I188" s="3"/>
      <c r="J188" s="3"/>
      <c r="K188" s="49"/>
      <c r="L188" s="3"/>
      <c r="M188" s="3"/>
      <c r="N188" s="3"/>
      <c r="O188" s="3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</row>
    <row r="189" spans="1:39" ht="15.75" customHeight="1">
      <c r="A189" s="5"/>
      <c r="B189" s="3"/>
      <c r="C189" s="3"/>
      <c r="D189" s="3"/>
      <c r="E189" s="3"/>
      <c r="F189" s="3"/>
      <c r="G189" s="3"/>
      <c r="H189" s="3"/>
      <c r="I189" s="3"/>
      <c r="J189" s="3"/>
      <c r="K189" s="49"/>
      <c r="L189" s="3"/>
      <c r="M189" s="3"/>
      <c r="N189" s="3"/>
      <c r="O189" s="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</row>
    <row r="190" spans="1:39" ht="15.75" customHeight="1">
      <c r="A190" s="5"/>
      <c r="B190" s="3"/>
      <c r="C190" s="3"/>
      <c r="D190" s="3"/>
      <c r="E190" s="3"/>
      <c r="F190" s="3"/>
      <c r="G190" s="3"/>
      <c r="H190" s="3"/>
      <c r="I190" s="3"/>
      <c r="J190" s="3"/>
      <c r="K190" s="49"/>
      <c r="L190" s="3"/>
      <c r="M190" s="3"/>
      <c r="N190" s="3"/>
      <c r="O190" s="3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</row>
    <row r="191" spans="1:39" ht="15.75" customHeight="1">
      <c r="A191" s="5"/>
      <c r="B191" s="3"/>
      <c r="C191" s="3"/>
      <c r="D191" s="3"/>
      <c r="E191" s="3"/>
      <c r="F191" s="3"/>
      <c r="G191" s="3"/>
      <c r="H191" s="3"/>
      <c r="I191" s="3"/>
      <c r="J191" s="3"/>
      <c r="K191" s="49"/>
      <c r="L191" s="3"/>
      <c r="M191" s="3"/>
      <c r="N191" s="3"/>
      <c r="O191" s="3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</row>
    <row r="192" spans="1:39" ht="15.75" customHeight="1">
      <c r="A192" s="5"/>
      <c r="B192" s="3"/>
      <c r="C192" s="3"/>
      <c r="D192" s="3"/>
      <c r="E192" s="3"/>
      <c r="F192" s="3"/>
      <c r="G192" s="3"/>
      <c r="H192" s="3"/>
      <c r="I192" s="3"/>
      <c r="J192" s="3"/>
      <c r="K192" s="49"/>
      <c r="L192" s="3"/>
      <c r="M192" s="3"/>
      <c r="N192" s="3"/>
      <c r="O192" s="3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</row>
    <row r="193" spans="1:39" ht="15.75" customHeight="1">
      <c r="A193" s="5"/>
      <c r="B193" s="3"/>
      <c r="C193" s="3"/>
      <c r="D193" s="3"/>
      <c r="E193" s="3"/>
      <c r="F193" s="3"/>
      <c r="G193" s="3"/>
      <c r="H193" s="3"/>
      <c r="I193" s="3"/>
      <c r="J193" s="3"/>
      <c r="K193" s="49"/>
      <c r="L193" s="3"/>
      <c r="M193" s="3"/>
      <c r="N193" s="3"/>
      <c r="O193" s="3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</row>
    <row r="194" spans="1:39" ht="15.75" customHeight="1">
      <c r="A194" s="5"/>
      <c r="B194" s="3"/>
      <c r="C194" s="3"/>
      <c r="D194" s="3"/>
      <c r="E194" s="3"/>
      <c r="F194" s="3"/>
      <c r="G194" s="3"/>
      <c r="H194" s="3"/>
      <c r="I194" s="3"/>
      <c r="J194" s="3"/>
      <c r="K194" s="49"/>
      <c r="L194" s="3"/>
      <c r="M194" s="3"/>
      <c r="N194" s="3"/>
      <c r="O194" s="3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</row>
    <row r="195" spans="1:39" ht="15.75" customHeight="1">
      <c r="A195" s="5"/>
      <c r="B195" s="3"/>
      <c r="C195" s="3"/>
      <c r="D195" s="3"/>
      <c r="E195" s="3"/>
      <c r="F195" s="3"/>
      <c r="G195" s="3"/>
      <c r="H195" s="3"/>
      <c r="I195" s="3"/>
      <c r="J195" s="3"/>
      <c r="K195" s="49"/>
      <c r="L195" s="3"/>
      <c r="M195" s="3"/>
      <c r="N195" s="3"/>
      <c r="O195" s="3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</row>
    <row r="196" spans="1:39" ht="15.75" customHeight="1">
      <c r="A196" s="5"/>
      <c r="B196" s="3"/>
      <c r="C196" s="3"/>
      <c r="D196" s="3"/>
      <c r="E196" s="3"/>
      <c r="F196" s="3"/>
      <c r="G196" s="3"/>
      <c r="H196" s="3"/>
      <c r="I196" s="3"/>
      <c r="J196" s="3"/>
      <c r="K196" s="49"/>
      <c r="L196" s="3"/>
      <c r="M196" s="3"/>
      <c r="N196" s="3"/>
      <c r="O196" s="3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</row>
    <row r="197" spans="1:39" ht="15.75" customHeight="1">
      <c r="A197" s="5"/>
      <c r="B197" s="3"/>
      <c r="C197" s="3"/>
      <c r="D197" s="3"/>
      <c r="E197" s="3"/>
      <c r="F197" s="3"/>
      <c r="G197" s="3"/>
      <c r="H197" s="3"/>
      <c r="I197" s="3"/>
      <c r="J197" s="3"/>
      <c r="K197" s="49"/>
      <c r="L197" s="3"/>
      <c r="M197" s="3"/>
      <c r="N197" s="3"/>
      <c r="O197" s="3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</row>
    <row r="198" spans="1:39" ht="15.75" customHeight="1">
      <c r="A198" s="5"/>
      <c r="B198" s="3"/>
      <c r="C198" s="3"/>
      <c r="D198" s="3"/>
      <c r="E198" s="3"/>
      <c r="F198" s="3"/>
      <c r="G198" s="3"/>
      <c r="H198" s="3"/>
      <c r="I198" s="3"/>
      <c r="J198" s="3"/>
      <c r="K198" s="49"/>
      <c r="L198" s="3"/>
      <c r="M198" s="3"/>
      <c r="N198" s="3"/>
      <c r="O198" s="3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</row>
    <row r="199" spans="1:39" ht="15.75" customHeight="1">
      <c r="A199" s="5"/>
      <c r="B199" s="3"/>
      <c r="C199" s="3"/>
      <c r="D199" s="3"/>
      <c r="E199" s="3"/>
      <c r="F199" s="3"/>
      <c r="G199" s="3"/>
      <c r="H199" s="3"/>
      <c r="I199" s="3"/>
      <c r="J199" s="3"/>
      <c r="K199" s="49"/>
      <c r="L199" s="3"/>
      <c r="M199" s="3"/>
      <c r="N199" s="3"/>
      <c r="O199" s="3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</row>
    <row r="200" spans="1:39" ht="15.75" customHeight="1">
      <c r="A200" s="5"/>
      <c r="B200" s="3"/>
      <c r="C200" s="3"/>
      <c r="D200" s="3"/>
      <c r="E200" s="3"/>
      <c r="F200" s="3"/>
      <c r="G200" s="3"/>
      <c r="H200" s="3"/>
      <c r="I200" s="3"/>
      <c r="J200" s="3"/>
      <c r="K200" s="49"/>
      <c r="L200" s="3"/>
      <c r="M200" s="3"/>
      <c r="N200" s="3"/>
      <c r="O200" s="3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</row>
    <row r="201" spans="1:39" ht="15.75" customHeight="1">
      <c r="A201" s="5"/>
      <c r="B201" s="3"/>
      <c r="C201" s="3"/>
      <c r="D201" s="3"/>
      <c r="E201" s="3"/>
      <c r="F201" s="3"/>
      <c r="G201" s="3"/>
      <c r="H201" s="3"/>
      <c r="I201" s="3"/>
      <c r="J201" s="3"/>
      <c r="K201" s="49"/>
      <c r="L201" s="3"/>
      <c r="M201" s="3"/>
      <c r="N201" s="3"/>
      <c r="O201" s="3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</row>
    <row r="202" spans="1:39" ht="15.75" customHeight="1">
      <c r="A202" s="5"/>
      <c r="B202" s="3"/>
      <c r="C202" s="3"/>
      <c r="D202" s="3"/>
      <c r="E202" s="3"/>
      <c r="F202" s="3"/>
      <c r="G202" s="3"/>
      <c r="H202" s="3"/>
      <c r="I202" s="3"/>
      <c r="J202" s="3"/>
      <c r="K202" s="49"/>
      <c r="L202" s="3"/>
      <c r="M202" s="3"/>
      <c r="N202" s="3"/>
      <c r="O202" s="3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</row>
    <row r="203" spans="1:39" ht="15.75" customHeight="1">
      <c r="A203" s="5"/>
      <c r="B203" s="3"/>
      <c r="C203" s="3"/>
      <c r="D203" s="3"/>
      <c r="E203" s="3"/>
      <c r="F203" s="3"/>
      <c r="G203" s="3"/>
      <c r="H203" s="3"/>
      <c r="I203" s="3"/>
      <c r="J203" s="3"/>
      <c r="K203" s="49"/>
      <c r="L203" s="3"/>
      <c r="M203" s="3"/>
      <c r="N203" s="3"/>
      <c r="O203" s="3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</row>
    <row r="204" spans="1:39" ht="15.75" customHeight="1">
      <c r="A204" s="5"/>
      <c r="B204" s="3"/>
      <c r="C204" s="3"/>
      <c r="D204" s="3"/>
      <c r="E204" s="3"/>
      <c r="F204" s="3"/>
      <c r="G204" s="3"/>
      <c r="H204" s="3"/>
      <c r="I204" s="3"/>
      <c r="J204" s="3"/>
      <c r="K204" s="49"/>
      <c r="L204" s="3"/>
      <c r="M204" s="3"/>
      <c r="N204" s="3"/>
      <c r="O204" s="3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</row>
    <row r="205" spans="1:39" ht="15.75" customHeight="1">
      <c r="A205" s="5"/>
      <c r="B205" s="3"/>
      <c r="C205" s="3"/>
      <c r="D205" s="3"/>
      <c r="E205" s="3"/>
      <c r="F205" s="3"/>
      <c r="G205" s="3"/>
      <c r="H205" s="3"/>
      <c r="I205" s="3"/>
      <c r="J205" s="3"/>
      <c r="K205" s="49"/>
      <c r="L205" s="3"/>
      <c r="M205" s="3"/>
      <c r="N205" s="3"/>
      <c r="O205" s="3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</row>
    <row r="206" spans="1:39" ht="15.75" customHeight="1">
      <c r="A206" s="5"/>
      <c r="B206" s="3"/>
      <c r="C206" s="3"/>
      <c r="D206" s="3"/>
      <c r="E206" s="3"/>
      <c r="F206" s="3"/>
      <c r="G206" s="3"/>
      <c r="H206" s="3"/>
      <c r="I206" s="3"/>
      <c r="J206" s="3"/>
      <c r="K206" s="49"/>
      <c r="L206" s="3"/>
      <c r="M206" s="3"/>
      <c r="N206" s="3"/>
      <c r="O206" s="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</row>
    <row r="207" spans="1:39" ht="15.75" customHeight="1">
      <c r="A207" s="5"/>
      <c r="B207" s="3"/>
      <c r="C207" s="3"/>
      <c r="D207" s="3"/>
      <c r="E207" s="3"/>
      <c r="F207" s="3"/>
      <c r="G207" s="3"/>
      <c r="H207" s="3"/>
      <c r="I207" s="3"/>
      <c r="J207" s="3"/>
      <c r="K207" s="49"/>
      <c r="L207" s="3"/>
      <c r="M207" s="3"/>
      <c r="N207" s="3"/>
      <c r="O207" s="3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</row>
    <row r="208" spans="1:39" ht="15.75" customHeight="1">
      <c r="A208" s="5"/>
      <c r="B208" s="3"/>
      <c r="C208" s="3"/>
      <c r="D208" s="3"/>
      <c r="E208" s="3"/>
      <c r="F208" s="3"/>
      <c r="G208" s="3"/>
      <c r="H208" s="3"/>
      <c r="I208" s="3"/>
      <c r="J208" s="3"/>
      <c r="K208" s="49"/>
      <c r="L208" s="3"/>
      <c r="M208" s="3"/>
      <c r="N208" s="3"/>
      <c r="O208" s="3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</row>
    <row r="209" spans="1:39" ht="15.75" customHeight="1">
      <c r="A209" s="5"/>
      <c r="B209" s="3"/>
      <c r="C209" s="3"/>
      <c r="D209" s="3"/>
      <c r="E209" s="3"/>
      <c r="F209" s="3"/>
      <c r="G209" s="3"/>
      <c r="H209" s="3"/>
      <c r="I209" s="3"/>
      <c r="J209" s="3"/>
      <c r="K209" s="49"/>
      <c r="L209" s="3"/>
      <c r="M209" s="3"/>
      <c r="N209" s="3"/>
      <c r="O209" s="3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</row>
    <row r="210" spans="1:39" ht="15.75" customHeight="1">
      <c r="A210" s="5"/>
      <c r="B210" s="3"/>
      <c r="C210" s="3"/>
      <c r="D210" s="3"/>
      <c r="E210" s="3"/>
      <c r="F210" s="3"/>
      <c r="G210" s="3"/>
      <c r="H210" s="3"/>
      <c r="I210" s="3"/>
      <c r="J210" s="3"/>
      <c r="K210" s="49"/>
      <c r="L210" s="3"/>
      <c r="M210" s="3"/>
      <c r="N210" s="3"/>
      <c r="O210" s="3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</row>
    <row r="211" spans="1:39" ht="15.75" customHeight="1">
      <c r="A211" s="5"/>
      <c r="B211" s="3"/>
      <c r="C211" s="3"/>
      <c r="D211" s="3"/>
      <c r="E211" s="3"/>
      <c r="F211" s="3"/>
      <c r="G211" s="3"/>
      <c r="H211" s="3"/>
      <c r="I211" s="3"/>
      <c r="J211" s="3"/>
      <c r="K211" s="49"/>
      <c r="L211" s="3"/>
      <c r="M211" s="3"/>
      <c r="N211" s="3"/>
      <c r="O211" s="3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</row>
    <row r="212" spans="1:39" ht="15.75" customHeight="1">
      <c r="A212" s="5"/>
      <c r="B212" s="3"/>
      <c r="C212" s="3"/>
      <c r="D212" s="3"/>
      <c r="E212" s="3"/>
      <c r="F212" s="3"/>
      <c r="G212" s="3"/>
      <c r="H212" s="3"/>
      <c r="I212" s="3"/>
      <c r="J212" s="3"/>
      <c r="K212" s="49"/>
      <c r="L212" s="3"/>
      <c r="M212" s="3"/>
      <c r="N212" s="3"/>
      <c r="O212" s="3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</row>
    <row r="213" spans="1:39" ht="15.75" customHeight="1">
      <c r="A213" s="5"/>
      <c r="B213" s="3"/>
      <c r="C213" s="3"/>
      <c r="D213" s="3"/>
      <c r="E213" s="3"/>
      <c r="F213" s="3"/>
      <c r="G213" s="3"/>
      <c r="H213" s="3"/>
      <c r="I213" s="3"/>
      <c r="J213" s="3"/>
      <c r="K213" s="49"/>
      <c r="L213" s="3"/>
      <c r="M213" s="3"/>
      <c r="N213" s="3"/>
      <c r="O213" s="3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</row>
    <row r="214" spans="1:39" ht="15.75" customHeight="1">
      <c r="A214" s="5"/>
      <c r="B214" s="3"/>
      <c r="C214" s="3"/>
      <c r="D214" s="3"/>
      <c r="E214" s="3"/>
      <c r="F214" s="3"/>
      <c r="G214" s="3"/>
      <c r="H214" s="3"/>
      <c r="I214" s="3"/>
      <c r="J214" s="3"/>
      <c r="K214" s="49"/>
      <c r="L214" s="3"/>
      <c r="M214" s="3"/>
      <c r="N214" s="3"/>
      <c r="O214" s="3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</row>
    <row r="215" spans="1:39" ht="15.75" customHeight="1">
      <c r="A215" s="5"/>
      <c r="B215" s="3"/>
      <c r="C215" s="3"/>
      <c r="D215" s="3"/>
      <c r="E215" s="3"/>
      <c r="F215" s="3"/>
      <c r="G215" s="3"/>
      <c r="H215" s="3"/>
      <c r="I215" s="3"/>
      <c r="J215" s="3"/>
      <c r="K215" s="49"/>
      <c r="L215" s="3"/>
      <c r="M215" s="3"/>
      <c r="N215" s="3"/>
      <c r="O215" s="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</row>
    <row r="216" spans="1:39" ht="15.75" customHeight="1">
      <c r="A216" s="5"/>
      <c r="B216" s="3"/>
      <c r="C216" s="3"/>
      <c r="D216" s="3"/>
      <c r="E216" s="3"/>
      <c r="F216" s="3"/>
      <c r="G216" s="3"/>
      <c r="H216" s="3"/>
      <c r="I216" s="3"/>
      <c r="J216" s="3"/>
      <c r="K216" s="49"/>
      <c r="L216" s="3"/>
      <c r="M216" s="3"/>
      <c r="N216" s="3"/>
      <c r="O216" s="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</row>
    <row r="217" spans="1:39" ht="15.75" customHeight="1">
      <c r="A217" s="5"/>
      <c r="B217" s="3"/>
      <c r="C217" s="3"/>
      <c r="D217" s="3"/>
      <c r="E217" s="3"/>
      <c r="F217" s="3"/>
      <c r="G217" s="3"/>
      <c r="H217" s="3"/>
      <c r="I217" s="3"/>
      <c r="J217" s="3"/>
      <c r="K217" s="49"/>
      <c r="L217" s="3"/>
      <c r="M217" s="3"/>
      <c r="N217" s="3"/>
      <c r="O217" s="3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</row>
    <row r="218" spans="1:39" ht="15.75" customHeight="1">
      <c r="A218" s="5"/>
      <c r="B218" s="3"/>
      <c r="C218" s="3"/>
      <c r="D218" s="3"/>
      <c r="E218" s="3"/>
      <c r="F218" s="3"/>
      <c r="G218" s="3"/>
      <c r="H218" s="3"/>
      <c r="I218" s="3"/>
      <c r="J218" s="3"/>
      <c r="K218" s="49"/>
      <c r="L218" s="3"/>
      <c r="M218" s="3"/>
      <c r="N218" s="3"/>
      <c r="O218" s="3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</row>
    <row r="219" spans="1:39" ht="15.75" customHeight="1">
      <c r="A219" s="5"/>
      <c r="B219" s="3"/>
      <c r="C219" s="3"/>
      <c r="D219" s="3"/>
      <c r="E219" s="3"/>
      <c r="F219" s="3"/>
      <c r="G219" s="3"/>
      <c r="H219" s="3"/>
      <c r="I219" s="3"/>
      <c r="J219" s="3"/>
      <c r="K219" s="49"/>
      <c r="L219" s="3"/>
      <c r="M219" s="3"/>
      <c r="N219" s="3"/>
      <c r="O219" s="3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</row>
    <row r="220" spans="1:39" ht="15.75" customHeight="1">
      <c r="A220" s="5"/>
      <c r="B220" s="3"/>
      <c r="C220" s="3"/>
      <c r="D220" s="3"/>
      <c r="E220" s="3"/>
      <c r="F220" s="3"/>
      <c r="G220" s="3"/>
      <c r="H220" s="3"/>
      <c r="I220" s="3"/>
      <c r="J220" s="3"/>
      <c r="K220" s="49"/>
      <c r="L220" s="3"/>
      <c r="M220" s="3"/>
      <c r="N220" s="3"/>
      <c r="O220" s="3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</row>
    <row r="221" spans="1:39" ht="15.75" customHeight="1">
      <c r="A221" s="5"/>
      <c r="B221" s="3"/>
      <c r="C221" s="3"/>
      <c r="D221" s="3"/>
      <c r="E221" s="3"/>
      <c r="F221" s="3"/>
      <c r="G221" s="3"/>
      <c r="H221" s="3"/>
      <c r="I221" s="3"/>
      <c r="J221" s="3"/>
      <c r="K221" s="49"/>
      <c r="L221" s="3"/>
      <c r="M221" s="3"/>
      <c r="N221" s="3"/>
      <c r="O221" s="3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</row>
    <row r="222" spans="1:39" ht="15.75" customHeight="1">
      <c r="A222" s="5"/>
      <c r="B222" s="3"/>
      <c r="C222" s="3"/>
      <c r="D222" s="3"/>
      <c r="E222" s="3"/>
      <c r="F222" s="3"/>
      <c r="G222" s="3"/>
      <c r="H222" s="3"/>
      <c r="I222" s="3"/>
      <c r="J222" s="3"/>
      <c r="K222" s="49"/>
      <c r="L222" s="3"/>
      <c r="M222" s="3"/>
      <c r="N222" s="3"/>
      <c r="O222" s="3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</row>
    <row r="223" spans="1:39" ht="15.75" customHeight="1">
      <c r="A223" s="5"/>
      <c r="B223" s="3"/>
      <c r="C223" s="3"/>
      <c r="D223" s="3"/>
      <c r="E223" s="3"/>
      <c r="F223" s="3"/>
      <c r="G223" s="3"/>
      <c r="H223" s="3"/>
      <c r="I223" s="3"/>
      <c r="J223" s="3"/>
      <c r="K223" s="49"/>
      <c r="L223" s="3"/>
      <c r="M223" s="3"/>
      <c r="N223" s="3"/>
      <c r="O223" s="3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</row>
    <row r="224" spans="1:39" ht="15.75" customHeight="1">
      <c r="A224" s="5"/>
      <c r="B224" s="3"/>
      <c r="C224" s="3"/>
      <c r="D224" s="3"/>
      <c r="E224" s="3"/>
      <c r="F224" s="3"/>
      <c r="G224" s="3"/>
      <c r="H224" s="3"/>
      <c r="I224" s="3"/>
      <c r="J224" s="3"/>
      <c r="K224" s="49"/>
      <c r="L224" s="3"/>
      <c r="M224" s="3"/>
      <c r="N224" s="3"/>
      <c r="O224" s="3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</row>
    <row r="225" spans="1:39" ht="15.75" customHeight="1">
      <c r="A225" s="5"/>
      <c r="B225" s="3"/>
      <c r="C225" s="3"/>
      <c r="D225" s="3"/>
      <c r="E225" s="3"/>
      <c r="F225" s="3"/>
      <c r="G225" s="3"/>
      <c r="H225" s="3"/>
      <c r="I225" s="3"/>
      <c r="J225" s="3"/>
      <c r="K225" s="49"/>
      <c r="L225" s="3"/>
      <c r="M225" s="3"/>
      <c r="N225" s="3"/>
      <c r="O225" s="3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</row>
    <row r="226" spans="1:39" ht="15.75" customHeight="1">
      <c r="A226" s="5"/>
      <c r="B226" s="3"/>
      <c r="C226" s="3"/>
      <c r="D226" s="3"/>
      <c r="E226" s="3"/>
      <c r="F226" s="3"/>
      <c r="G226" s="3"/>
      <c r="H226" s="3"/>
      <c r="I226" s="3"/>
      <c r="J226" s="3"/>
      <c r="K226" s="49"/>
      <c r="L226" s="3"/>
      <c r="M226" s="3"/>
      <c r="N226" s="3"/>
      <c r="O226" s="3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</row>
    <row r="227" spans="1:39" ht="15.75" customHeight="1">
      <c r="A227" s="5"/>
      <c r="B227" s="3"/>
      <c r="C227" s="3"/>
      <c r="D227" s="3"/>
      <c r="E227" s="3"/>
      <c r="F227" s="3"/>
      <c r="G227" s="3"/>
      <c r="H227" s="3"/>
      <c r="I227" s="3"/>
      <c r="J227" s="3"/>
      <c r="K227" s="49"/>
      <c r="L227" s="3"/>
      <c r="M227" s="3"/>
      <c r="N227" s="3"/>
      <c r="O227" s="3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</row>
    <row r="228" spans="1:39" ht="15.75" customHeight="1">
      <c r="A228" s="5"/>
      <c r="B228" s="3"/>
      <c r="C228" s="3"/>
      <c r="D228" s="3"/>
      <c r="E228" s="3"/>
      <c r="F228" s="3"/>
      <c r="G228" s="3"/>
      <c r="H228" s="3"/>
      <c r="I228" s="3"/>
      <c r="J228" s="3"/>
      <c r="K228" s="49"/>
      <c r="L228" s="3"/>
      <c r="M228" s="3"/>
      <c r="N228" s="3"/>
      <c r="O228" s="3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</row>
    <row r="229" spans="1:39" ht="15.75" customHeight="1">
      <c r="A229" s="5"/>
      <c r="B229" s="3"/>
      <c r="C229" s="3"/>
      <c r="D229" s="3"/>
      <c r="E229" s="3"/>
      <c r="F229" s="3"/>
      <c r="G229" s="3"/>
      <c r="H229" s="3"/>
      <c r="I229" s="3"/>
      <c r="J229" s="3"/>
      <c r="K229" s="49"/>
      <c r="L229" s="3"/>
      <c r="M229" s="3"/>
      <c r="N229" s="3"/>
      <c r="O229" s="3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</row>
    <row r="230" spans="1:39" ht="15.75" customHeight="1">
      <c r="A230" s="5"/>
      <c r="B230" s="3"/>
      <c r="C230" s="3"/>
      <c r="D230" s="3"/>
      <c r="E230" s="3"/>
      <c r="F230" s="3"/>
      <c r="G230" s="3"/>
      <c r="H230" s="3"/>
      <c r="I230" s="3"/>
      <c r="J230" s="3"/>
      <c r="K230" s="49"/>
      <c r="L230" s="3"/>
      <c r="M230" s="3"/>
      <c r="N230" s="3"/>
      <c r="O230" s="3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</row>
    <row r="231" spans="1:39" ht="15.75" customHeight="1">
      <c r="A231" s="5"/>
      <c r="B231" s="3"/>
      <c r="C231" s="3"/>
      <c r="D231" s="3"/>
      <c r="E231" s="3"/>
      <c r="F231" s="3"/>
      <c r="G231" s="3"/>
      <c r="H231" s="3"/>
      <c r="I231" s="3"/>
      <c r="J231" s="3"/>
      <c r="K231" s="49"/>
      <c r="L231" s="3"/>
      <c r="M231" s="3"/>
      <c r="N231" s="3"/>
      <c r="O231" s="3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</row>
    <row r="232" spans="1:39" ht="15.75" customHeight="1">
      <c r="A232" s="5"/>
      <c r="B232" s="3"/>
      <c r="C232" s="3"/>
      <c r="D232" s="3"/>
      <c r="E232" s="3"/>
      <c r="F232" s="3"/>
      <c r="G232" s="3"/>
      <c r="H232" s="3"/>
      <c r="I232" s="3"/>
      <c r="J232" s="3"/>
      <c r="K232" s="49"/>
      <c r="L232" s="3"/>
      <c r="M232" s="3"/>
      <c r="N232" s="3"/>
      <c r="O232" s="3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</row>
    <row r="233" spans="1:39" ht="15.75" customHeight="1">
      <c r="A233" s="5"/>
      <c r="B233" s="3"/>
      <c r="C233" s="3"/>
      <c r="D233" s="3"/>
      <c r="E233" s="3"/>
      <c r="F233" s="3"/>
      <c r="G233" s="3"/>
      <c r="H233" s="3"/>
      <c r="I233" s="3"/>
      <c r="J233" s="3"/>
      <c r="K233" s="49"/>
      <c r="L233" s="3"/>
      <c r="M233" s="3"/>
      <c r="N233" s="3"/>
      <c r="O233" s="3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</row>
    <row r="234" spans="1:39" ht="15.75" customHeight="1">
      <c r="A234" s="5"/>
      <c r="B234" s="3"/>
      <c r="C234" s="3"/>
      <c r="D234" s="3"/>
      <c r="E234" s="3"/>
      <c r="F234" s="3"/>
      <c r="G234" s="3"/>
      <c r="H234" s="3"/>
      <c r="I234" s="3"/>
      <c r="J234" s="3"/>
      <c r="K234" s="49"/>
      <c r="L234" s="3"/>
      <c r="M234" s="3"/>
      <c r="N234" s="3"/>
      <c r="O234" s="3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</row>
    <row r="235" spans="1:39" ht="15.75" customHeight="1">
      <c r="A235" s="5"/>
      <c r="B235" s="3"/>
      <c r="C235" s="3"/>
      <c r="D235" s="3"/>
      <c r="E235" s="3"/>
      <c r="F235" s="3"/>
      <c r="G235" s="3"/>
      <c r="H235" s="3"/>
      <c r="I235" s="3"/>
      <c r="J235" s="3"/>
      <c r="K235" s="49"/>
      <c r="L235" s="3"/>
      <c r="M235" s="3"/>
      <c r="N235" s="3"/>
      <c r="O235" s="3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</row>
    <row r="236" spans="1:39" ht="15.75" customHeight="1">
      <c r="A236" s="5"/>
      <c r="B236" s="3"/>
      <c r="C236" s="3"/>
      <c r="D236" s="3"/>
      <c r="E236" s="3"/>
      <c r="F236" s="3"/>
      <c r="G236" s="3"/>
      <c r="H236" s="3"/>
      <c r="I236" s="3"/>
      <c r="J236" s="3"/>
      <c r="K236" s="49"/>
      <c r="L236" s="3"/>
      <c r="M236" s="3"/>
      <c r="N236" s="3"/>
      <c r="O236" s="3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</row>
    <row r="237" spans="1:39" ht="15.75" customHeight="1">
      <c r="A237" s="5"/>
      <c r="B237" s="3"/>
      <c r="C237" s="3"/>
      <c r="D237" s="3"/>
      <c r="E237" s="3"/>
      <c r="F237" s="3"/>
      <c r="G237" s="3"/>
      <c r="H237" s="3"/>
      <c r="I237" s="3"/>
      <c r="J237" s="3"/>
      <c r="K237" s="49"/>
      <c r="L237" s="3"/>
      <c r="M237" s="3"/>
      <c r="N237" s="3"/>
      <c r="O237" s="3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</row>
    <row r="238" spans="1:39" ht="15.75" customHeight="1">
      <c r="A238" s="5"/>
      <c r="B238" s="3"/>
      <c r="C238" s="3"/>
      <c r="D238" s="3"/>
      <c r="E238" s="3"/>
      <c r="F238" s="3"/>
      <c r="G238" s="3"/>
      <c r="H238" s="3"/>
      <c r="I238" s="3"/>
      <c r="J238" s="3"/>
      <c r="K238" s="49"/>
      <c r="L238" s="3"/>
      <c r="M238" s="3"/>
      <c r="N238" s="3"/>
      <c r="O238" s="3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</row>
    <row r="239" spans="1:39" ht="15.75" customHeight="1">
      <c r="A239" s="5"/>
      <c r="B239" s="3"/>
      <c r="C239" s="3"/>
      <c r="D239" s="3"/>
      <c r="E239" s="3"/>
      <c r="F239" s="3"/>
      <c r="G239" s="3"/>
      <c r="H239" s="3"/>
      <c r="I239" s="3"/>
      <c r="J239" s="3"/>
      <c r="K239" s="49"/>
      <c r="L239" s="3"/>
      <c r="M239" s="3"/>
      <c r="N239" s="3"/>
      <c r="O239" s="3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</row>
    <row r="240" spans="1:39" ht="15.75" customHeight="1">
      <c r="A240" s="5"/>
      <c r="B240" s="3"/>
      <c r="C240" s="3"/>
      <c r="D240" s="3"/>
      <c r="E240" s="3"/>
      <c r="F240" s="3"/>
      <c r="G240" s="3"/>
      <c r="H240" s="3"/>
      <c r="I240" s="3"/>
      <c r="J240" s="3"/>
      <c r="K240" s="49"/>
      <c r="L240" s="3"/>
      <c r="M240" s="3"/>
      <c r="N240" s="3"/>
      <c r="O240" s="3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</row>
    <row r="241" spans="1:39" ht="15.75" customHeight="1">
      <c r="A241" s="5"/>
      <c r="B241" s="3"/>
      <c r="C241" s="3"/>
      <c r="D241" s="3"/>
      <c r="E241" s="3"/>
      <c r="F241" s="3"/>
      <c r="G241" s="3"/>
      <c r="H241" s="3"/>
      <c r="I241" s="3"/>
      <c r="J241" s="3"/>
      <c r="K241" s="49"/>
      <c r="L241" s="3"/>
      <c r="M241" s="3"/>
      <c r="N241" s="3"/>
      <c r="O241" s="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</row>
    <row r="242" spans="1:39" ht="15.75" customHeight="1">
      <c r="A242" s="5"/>
      <c r="B242" s="3"/>
      <c r="C242" s="3"/>
      <c r="D242" s="3"/>
      <c r="E242" s="3"/>
      <c r="F242" s="3"/>
      <c r="G242" s="3"/>
      <c r="H242" s="3"/>
      <c r="I242" s="3"/>
      <c r="J242" s="3"/>
      <c r="K242" s="49"/>
      <c r="L242" s="3"/>
      <c r="M242" s="3"/>
      <c r="N242" s="3"/>
      <c r="O242" s="3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</row>
    <row r="243" spans="1:39" ht="15.75" customHeight="1">
      <c r="A243" s="5"/>
      <c r="B243" s="3"/>
      <c r="C243" s="3"/>
      <c r="D243" s="3"/>
      <c r="E243" s="3"/>
      <c r="F243" s="3"/>
      <c r="G243" s="3"/>
      <c r="H243" s="3"/>
      <c r="I243" s="3"/>
      <c r="J243" s="3"/>
      <c r="K243" s="49"/>
      <c r="L243" s="3"/>
      <c r="M243" s="3"/>
      <c r="N243" s="3"/>
      <c r="O243" s="3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</row>
    <row r="244" spans="1:39" ht="15.75" customHeight="1">
      <c r="A244" s="5"/>
      <c r="B244" s="3"/>
      <c r="C244" s="3"/>
      <c r="D244" s="3"/>
      <c r="E244" s="3"/>
      <c r="F244" s="3"/>
      <c r="G244" s="3"/>
      <c r="H244" s="3"/>
      <c r="I244" s="3"/>
      <c r="J244" s="3"/>
      <c r="K244" s="49"/>
      <c r="L244" s="3"/>
      <c r="M244" s="3"/>
      <c r="N244" s="3"/>
      <c r="O244" s="3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</row>
    <row r="245" spans="1:39" ht="15.75" customHeight="1">
      <c r="A245" s="5"/>
      <c r="B245" s="3"/>
      <c r="C245" s="3"/>
      <c r="D245" s="3"/>
      <c r="E245" s="3"/>
      <c r="F245" s="3"/>
      <c r="G245" s="3"/>
      <c r="H245" s="3"/>
      <c r="I245" s="3"/>
      <c r="J245" s="3"/>
      <c r="K245" s="49"/>
      <c r="L245" s="3"/>
      <c r="M245" s="3"/>
      <c r="N245" s="3"/>
      <c r="O245" s="3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</row>
    <row r="246" spans="1:39" ht="15.75" customHeight="1">
      <c r="A246" s="5"/>
      <c r="B246" s="3"/>
      <c r="C246" s="3"/>
      <c r="D246" s="3"/>
      <c r="E246" s="3"/>
      <c r="F246" s="3"/>
      <c r="G246" s="3"/>
      <c r="H246" s="3"/>
      <c r="I246" s="3"/>
      <c r="J246" s="3"/>
      <c r="K246" s="49"/>
      <c r="L246" s="3"/>
      <c r="M246" s="3"/>
      <c r="N246" s="3"/>
      <c r="O246" s="3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</row>
    <row r="247" spans="1:39" ht="15.75" customHeight="1">
      <c r="A247" s="5"/>
      <c r="B247" s="3"/>
      <c r="C247" s="3"/>
      <c r="D247" s="3"/>
      <c r="E247" s="3"/>
      <c r="F247" s="3"/>
      <c r="G247" s="3"/>
      <c r="H247" s="3"/>
      <c r="I247" s="3"/>
      <c r="J247" s="3"/>
      <c r="K247" s="49"/>
      <c r="L247" s="3"/>
      <c r="M247" s="3"/>
      <c r="N247" s="3"/>
      <c r="O247" s="3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</row>
    <row r="248" spans="1:39" ht="15.75" customHeight="1">
      <c r="A248" s="5"/>
      <c r="B248" s="3"/>
      <c r="C248" s="3"/>
      <c r="D248" s="3"/>
      <c r="E248" s="3"/>
      <c r="F248" s="3"/>
      <c r="G248" s="3"/>
      <c r="H248" s="3"/>
      <c r="I248" s="3"/>
      <c r="J248" s="3"/>
      <c r="K248" s="49"/>
      <c r="L248" s="3"/>
      <c r="M248" s="3"/>
      <c r="N248" s="3"/>
      <c r="O248" s="3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</row>
    <row r="249" spans="1:3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</row>
    <row r="257" spans="1:39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</row>
    <row r="258" spans="1:39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</row>
    <row r="259" spans="1:3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</row>
    <row r="260" spans="1:39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</row>
    <row r="261" spans="1:39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</row>
    <row r="262" spans="1:39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</row>
    <row r="265" spans="1:39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</row>
    <row r="266" spans="1:39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</row>
    <row r="268" spans="1:39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</row>
    <row r="270" spans="1:39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</row>
    <row r="271" spans="1:39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</row>
    <row r="272" spans="1:39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</row>
    <row r="273" spans="1:39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</row>
    <row r="274" spans="1:39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</row>
    <row r="275" spans="1:39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</row>
    <row r="276" spans="1:39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</row>
    <row r="280" spans="1:39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</row>
    <row r="282" spans="1:39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</row>
    <row r="283" spans="1:39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</row>
    <row r="294" spans="1:39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</row>
    <row r="295" spans="1:39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</row>
    <row r="296" spans="1:39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</row>
    <row r="297" spans="1:39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</row>
    <row r="309" spans="1:3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</row>
    <row r="312" spans="1:39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</row>
    <row r="313" spans="1:39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</row>
    <row r="314" spans="1:39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</row>
    <row r="354" spans="1:39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</row>
    <row r="355" spans="1:39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</row>
    <row r="356" spans="1:39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</row>
    <row r="357" spans="1:39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</row>
    <row r="399" spans="1:3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</row>
    <row r="400" spans="1:39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</row>
    <row r="401" spans="1:39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</row>
    <row r="402" spans="1:39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</row>
    <row r="403" spans="1:39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</row>
    <row r="404" spans="1:39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</row>
    <row r="407" spans="1:39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</row>
    <row r="408" spans="1:39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</row>
    <row r="410" spans="1:39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</row>
    <row r="412" spans="1:39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</row>
    <row r="413" spans="1:39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</row>
    <row r="414" spans="1:39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</row>
    <row r="415" spans="1:39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</row>
    <row r="416" spans="1:39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</row>
    <row r="417" spans="1:39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</row>
    <row r="418" spans="1:39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</row>
    <row r="419" spans="1:3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</row>
    <row r="420" spans="1:39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</row>
    <row r="421" spans="1:39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</row>
    <row r="422" spans="1:39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</row>
    <row r="423" spans="1:39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</row>
    <row r="424" spans="1:39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</row>
    <row r="425" spans="1:39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</row>
    <row r="426" spans="1:39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</row>
    <row r="427" spans="1:39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</row>
    <row r="428" spans="1:39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</row>
    <row r="429" spans="1:3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</row>
    <row r="430" spans="1:39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</row>
    <row r="431" spans="1:39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</row>
    <row r="432" spans="1:39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</row>
    <row r="433" spans="1:39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</row>
    <row r="434" spans="1:39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</row>
    <row r="435" spans="1:39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</row>
    <row r="436" spans="1:39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</row>
    <row r="437" spans="1:39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</row>
    <row r="438" spans="1:39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</row>
    <row r="439" spans="1: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</row>
    <row r="440" spans="1:39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</row>
    <row r="441" spans="1:39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</row>
    <row r="442" spans="1:39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</row>
    <row r="443" spans="1:39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</row>
    <row r="444" spans="1:39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</row>
    <row r="445" spans="1:39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</row>
    <row r="446" spans="1:39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</row>
    <row r="447" spans="1:39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</row>
    <row r="448" spans="1:39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</row>
    <row r="449" spans="1:3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</row>
    <row r="450" spans="1:39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</row>
    <row r="451" spans="1:39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</row>
    <row r="452" spans="1:39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</row>
    <row r="453" spans="1:39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</row>
    <row r="454" spans="1:39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</row>
    <row r="455" spans="1:39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</row>
    <row r="456" spans="1:39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</row>
    <row r="457" spans="1:39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</row>
    <row r="458" spans="1:39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</row>
    <row r="459" spans="1:3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</row>
    <row r="460" spans="1:39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</row>
    <row r="461" spans="1:39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</row>
    <row r="462" spans="1:39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</row>
    <row r="463" spans="1:39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</row>
    <row r="464" spans="1:39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</row>
    <row r="465" spans="1:39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</row>
    <row r="466" spans="1:39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</row>
    <row r="467" spans="1:39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</row>
    <row r="468" spans="1:39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</row>
    <row r="469" spans="1:3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</row>
    <row r="470" spans="1:39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</row>
    <row r="471" spans="1:39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</row>
    <row r="472" spans="1:39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</row>
    <row r="473" spans="1:39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</row>
    <row r="474" spans="1:39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</row>
    <row r="475" spans="1:39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</row>
    <row r="476" spans="1:39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</row>
    <row r="477" spans="1:39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</row>
    <row r="478" spans="1:39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</row>
    <row r="479" spans="1:3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</row>
    <row r="480" spans="1:39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</row>
    <row r="481" spans="1:39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</row>
    <row r="482" spans="1:39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</row>
    <row r="483" spans="1:39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</row>
    <row r="484" spans="1:39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</row>
    <row r="485" spans="1:39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</row>
    <row r="486" spans="1:39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</row>
    <row r="487" spans="1:39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</row>
    <row r="488" spans="1:39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</row>
    <row r="489" spans="1:3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</row>
    <row r="490" spans="1:39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</row>
    <row r="491" spans="1:39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</row>
    <row r="492" spans="1:39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</row>
    <row r="493" spans="1:39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</row>
    <row r="494" spans="1:39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</row>
    <row r="495" spans="1:39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</row>
    <row r="496" spans="1:39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</row>
    <row r="497" spans="1:39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</row>
    <row r="498" spans="1:39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</row>
    <row r="499" spans="1:3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</row>
    <row r="500" spans="1:39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</row>
    <row r="501" spans="1:39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</row>
    <row r="502" spans="1:39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</row>
    <row r="503" spans="1:39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</row>
    <row r="504" spans="1:39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</row>
    <row r="505" spans="1:39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</row>
    <row r="506" spans="1:39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</row>
    <row r="507" spans="1:39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</row>
    <row r="508" spans="1:39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</row>
    <row r="509" spans="1:3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</row>
    <row r="510" spans="1:39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</row>
    <row r="511" spans="1:39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</row>
    <row r="512" spans="1:39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</row>
    <row r="513" spans="1:39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</row>
    <row r="514" spans="1:39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</row>
    <row r="515" spans="1:39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</row>
    <row r="516" spans="1:39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</row>
    <row r="517" spans="1:39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</row>
    <row r="518" spans="1:39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</row>
    <row r="519" spans="1:3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</row>
    <row r="520" spans="1:39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</row>
    <row r="521" spans="1:39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</row>
    <row r="522" spans="1:39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</row>
    <row r="523" spans="1:39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</row>
    <row r="524" spans="1:39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</row>
    <row r="525" spans="1:39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</row>
    <row r="526" spans="1:39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</row>
    <row r="527" spans="1:39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</row>
    <row r="528" spans="1:39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</row>
    <row r="529" spans="1:3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</row>
    <row r="530" spans="1:39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</row>
    <row r="531" spans="1:39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</row>
    <row r="532" spans="1:39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</row>
    <row r="533" spans="1:39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</row>
    <row r="534" spans="1:39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</row>
    <row r="535" spans="1:39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</row>
    <row r="536" spans="1:39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</row>
    <row r="537" spans="1:39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</row>
    <row r="538" spans="1:39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</row>
    <row r="539" spans="1: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</row>
    <row r="540" spans="1:39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</row>
    <row r="541" spans="1:39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</row>
    <row r="542" spans="1:39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</row>
    <row r="543" spans="1:39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</row>
    <row r="544" spans="1:39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</row>
    <row r="545" spans="1:39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</row>
    <row r="546" spans="1:39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</row>
    <row r="547" spans="1:39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</row>
    <row r="548" spans="1:39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</row>
    <row r="549" spans="1:3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</row>
    <row r="550" spans="1:39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</row>
    <row r="551" spans="1:39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</row>
    <row r="552" spans="1:39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</row>
    <row r="553" spans="1:39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</row>
    <row r="554" spans="1:39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</row>
    <row r="555" spans="1:39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</row>
    <row r="556" spans="1:39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</row>
    <row r="557" spans="1:39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</row>
    <row r="558" spans="1:39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</row>
    <row r="559" spans="1:3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</row>
    <row r="560" spans="1:39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</row>
    <row r="561" spans="1:39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</row>
    <row r="562" spans="1:39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</row>
    <row r="563" spans="1:39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</row>
    <row r="564" spans="1:39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</row>
    <row r="565" spans="1:39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</row>
    <row r="566" spans="1:39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</row>
    <row r="567" spans="1:39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</row>
    <row r="568" spans="1:39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</row>
    <row r="569" spans="1:3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</row>
    <row r="570" spans="1:39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</row>
    <row r="571" spans="1:39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</row>
    <row r="572" spans="1:39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</row>
    <row r="573" spans="1:39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</row>
    <row r="574" spans="1:39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</row>
    <row r="575" spans="1:39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</row>
    <row r="576" spans="1:39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</row>
    <row r="577" spans="1:39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</row>
    <row r="578" spans="1:39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</row>
    <row r="579" spans="1:3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</row>
    <row r="580" spans="1:39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</row>
    <row r="581" spans="1:39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</row>
    <row r="582" spans="1:39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</row>
    <row r="583" spans="1:39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</row>
    <row r="584" spans="1:39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</row>
    <row r="585" spans="1:39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</row>
    <row r="586" spans="1:39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</row>
    <row r="587" spans="1:39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</row>
    <row r="588" spans="1:39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</row>
    <row r="589" spans="1:3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</row>
    <row r="590" spans="1:39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</row>
    <row r="591" spans="1:39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</row>
    <row r="592" spans="1:39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</row>
    <row r="593" spans="1:39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</row>
    <row r="594" spans="1:39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</row>
    <row r="595" spans="1:39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</row>
    <row r="596" spans="1:39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</row>
    <row r="597" spans="1:39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</row>
    <row r="598" spans="1:39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</row>
    <row r="599" spans="1:3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</row>
    <row r="600" spans="1:39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</row>
    <row r="601" spans="1:39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</row>
    <row r="602" spans="1:39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</row>
    <row r="603" spans="1:39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</row>
    <row r="604" spans="1:39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</row>
    <row r="605" spans="1:39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</row>
    <row r="606" spans="1:39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</row>
    <row r="607" spans="1:39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</row>
    <row r="608" spans="1:39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</row>
    <row r="609" spans="1:3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</row>
    <row r="610" spans="1:39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</row>
    <row r="611" spans="1:39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</row>
    <row r="612" spans="1:39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</row>
    <row r="613" spans="1:39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</row>
    <row r="614" spans="1:39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</row>
    <row r="615" spans="1:39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</row>
    <row r="616" spans="1:39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</row>
    <row r="617" spans="1:39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</row>
    <row r="618" spans="1:39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</row>
    <row r="619" spans="1:3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</row>
    <row r="620" spans="1:39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</row>
    <row r="621" spans="1:39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</row>
    <row r="622" spans="1:39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</row>
    <row r="623" spans="1:39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</row>
    <row r="624" spans="1:39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</row>
    <row r="625" spans="1:39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</row>
    <row r="626" spans="1:39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</row>
    <row r="627" spans="1:39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</row>
    <row r="628" spans="1:39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</row>
    <row r="629" spans="1:3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</row>
    <row r="630" spans="1:39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</row>
    <row r="631" spans="1:39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</row>
    <row r="632" spans="1:39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</row>
    <row r="633" spans="1:39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</row>
    <row r="634" spans="1:39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</row>
    <row r="635" spans="1:39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</row>
    <row r="636" spans="1:39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</row>
    <row r="637" spans="1:39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</row>
    <row r="638" spans="1:39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</row>
    <row r="639" spans="1: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</row>
    <row r="640" spans="1:39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</row>
    <row r="641" spans="1:39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</row>
    <row r="642" spans="1:39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</row>
    <row r="643" spans="1:39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</row>
    <row r="644" spans="1:39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</row>
    <row r="645" spans="1:39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</row>
    <row r="646" spans="1:39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</row>
    <row r="647" spans="1:39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</row>
    <row r="648" spans="1:39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</row>
    <row r="649" spans="1:3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</row>
    <row r="650" spans="1:39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</row>
    <row r="651" spans="1:39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</row>
    <row r="652" spans="1:39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</row>
    <row r="653" spans="1:39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</row>
    <row r="654" spans="1:39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</row>
    <row r="655" spans="1:39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</row>
    <row r="656" spans="1:39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</row>
    <row r="657" spans="1:39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</row>
    <row r="658" spans="1:39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</row>
    <row r="659" spans="1:3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</row>
    <row r="660" spans="1:39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</row>
    <row r="661" spans="1:39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</row>
    <row r="662" spans="1:39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</row>
    <row r="663" spans="1:39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</row>
    <row r="664" spans="1:39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</row>
    <row r="665" spans="1:39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</row>
    <row r="666" spans="1:39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</row>
    <row r="667" spans="1:39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</row>
    <row r="668" spans="1:39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</row>
    <row r="669" spans="1:3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</row>
    <row r="670" spans="1:39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</row>
    <row r="671" spans="1:39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</row>
    <row r="672" spans="1:39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</row>
    <row r="673" spans="1:39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</row>
    <row r="674" spans="1:39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</row>
    <row r="675" spans="1:39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</row>
    <row r="676" spans="1:39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</row>
    <row r="677" spans="1:39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</row>
    <row r="678" spans="1:39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</row>
    <row r="679" spans="1:3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</row>
    <row r="680" spans="1:39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</row>
    <row r="681" spans="1:39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</row>
    <row r="682" spans="1:39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</row>
    <row r="683" spans="1:39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</row>
    <row r="684" spans="1:39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</row>
    <row r="685" spans="1:39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</row>
    <row r="686" spans="1:39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</row>
    <row r="687" spans="1:39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</row>
    <row r="688" spans="1:39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</row>
    <row r="689" spans="1:3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</row>
    <row r="690" spans="1:39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</row>
    <row r="691" spans="1:39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</row>
    <row r="692" spans="1:39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</row>
    <row r="693" spans="1:39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</row>
    <row r="694" spans="1:39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</row>
    <row r="695" spans="1:39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</row>
    <row r="696" spans="1:39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</row>
    <row r="697" spans="1:39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</row>
    <row r="698" spans="1:39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</row>
    <row r="699" spans="1:3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</row>
    <row r="700" spans="1:39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</row>
    <row r="701" spans="1:39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</row>
    <row r="702" spans="1:39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</row>
    <row r="703" spans="1:39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</row>
    <row r="704" spans="1:39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</row>
    <row r="705" spans="1:39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</row>
    <row r="706" spans="1:39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</row>
    <row r="707" spans="1:39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</row>
    <row r="708" spans="1:39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</row>
    <row r="709" spans="1:3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</row>
    <row r="710" spans="1:39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</row>
    <row r="711" spans="1:39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</row>
    <row r="712" spans="1:39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</row>
    <row r="713" spans="1:39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</row>
    <row r="714" spans="1:39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</row>
    <row r="715" spans="1:39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</row>
    <row r="716" spans="1:39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</row>
    <row r="717" spans="1:39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</row>
    <row r="718" spans="1:39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</row>
    <row r="719" spans="1:3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</row>
    <row r="720" spans="1:39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</row>
    <row r="721" spans="1:39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</row>
    <row r="722" spans="1:39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</row>
    <row r="723" spans="1:39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</row>
    <row r="724" spans="1:39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</row>
    <row r="725" spans="1:39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</row>
    <row r="726" spans="1:39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</row>
    <row r="727" spans="1:39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</row>
    <row r="728" spans="1:39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</row>
    <row r="729" spans="1:3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</row>
    <row r="730" spans="1:39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</row>
    <row r="731" spans="1:39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</row>
    <row r="732" spans="1:39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</row>
    <row r="733" spans="1:39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</row>
    <row r="734" spans="1:39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</row>
    <row r="735" spans="1:39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</row>
    <row r="736" spans="1:39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</row>
    <row r="737" spans="1:39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</row>
    <row r="738" spans="1:39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</row>
    <row r="739" spans="1: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</row>
    <row r="740" spans="1:39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</row>
    <row r="741" spans="1:39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</row>
    <row r="742" spans="1:39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</row>
    <row r="743" spans="1:39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</row>
    <row r="744" spans="1:39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</row>
    <row r="745" spans="1:39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</row>
    <row r="746" spans="1:39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</row>
    <row r="747" spans="1:39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</row>
    <row r="748" spans="1:39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</row>
    <row r="749" spans="1:3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</row>
    <row r="750" spans="1:39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</row>
    <row r="751" spans="1:39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</row>
    <row r="752" spans="1:39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</row>
    <row r="753" spans="1:39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</row>
    <row r="754" spans="1:39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</row>
    <row r="755" spans="1:39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</row>
    <row r="756" spans="1:39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</row>
    <row r="757" spans="1:39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</row>
    <row r="758" spans="1:39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</row>
    <row r="759" spans="1:3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</row>
    <row r="760" spans="1:39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</row>
    <row r="761" spans="1:39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</row>
    <row r="762" spans="1:39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</row>
    <row r="763" spans="1:39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</row>
    <row r="764" spans="1:39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</row>
    <row r="765" spans="1:39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</row>
    <row r="766" spans="1:39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</row>
    <row r="767" spans="1:39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</row>
    <row r="768" spans="1:39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</row>
    <row r="769" spans="1:3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</row>
    <row r="770" spans="1:39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</row>
    <row r="771" spans="1:39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</row>
    <row r="772" spans="1:39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</row>
    <row r="773" spans="1:39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</row>
    <row r="774" spans="1:39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</row>
    <row r="775" spans="1:39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</row>
    <row r="776" spans="1:39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</row>
    <row r="777" spans="1:39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</row>
    <row r="778" spans="1:39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</row>
    <row r="779" spans="1:3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</row>
    <row r="780" spans="1:39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</row>
    <row r="781" spans="1:39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</row>
    <row r="782" spans="1:39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</row>
    <row r="783" spans="1:39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</row>
    <row r="784" spans="1:39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</row>
    <row r="785" spans="1:39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</row>
    <row r="786" spans="1:39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</row>
    <row r="787" spans="1:39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</row>
    <row r="788" spans="1:39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</row>
    <row r="789" spans="1:3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</row>
    <row r="790" spans="1:39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</row>
    <row r="791" spans="1:39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</row>
    <row r="792" spans="1:39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</row>
    <row r="793" spans="1:39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</row>
    <row r="794" spans="1:39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</row>
    <row r="795" spans="1:39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</row>
    <row r="796" spans="1:39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</row>
    <row r="797" spans="1:39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</row>
    <row r="798" spans="1:39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</row>
    <row r="799" spans="1:3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</row>
    <row r="800" spans="1:39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</row>
    <row r="801" spans="1:39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</row>
    <row r="802" spans="1:39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</row>
    <row r="803" spans="1:39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</row>
    <row r="804" spans="1:39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</row>
    <row r="805" spans="1:39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</row>
    <row r="806" spans="1:39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</row>
    <row r="807" spans="1:39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</row>
    <row r="808" spans="1:39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</row>
    <row r="809" spans="1:3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</row>
    <row r="810" spans="1:39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</row>
    <row r="811" spans="1:39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</row>
    <row r="812" spans="1:39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</row>
    <row r="813" spans="1:39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</row>
    <row r="814" spans="1:39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</row>
    <row r="815" spans="1:39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</row>
    <row r="816" spans="1:39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</row>
    <row r="817" spans="1:39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</row>
    <row r="818" spans="1:39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</row>
    <row r="819" spans="1:3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</row>
    <row r="820" spans="1:39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</row>
    <row r="821" spans="1:39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</row>
    <row r="822" spans="1:39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</row>
    <row r="823" spans="1:39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</row>
    <row r="824" spans="1:39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</row>
    <row r="825" spans="1:39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</row>
    <row r="826" spans="1:39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</row>
    <row r="827" spans="1:39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</row>
    <row r="828" spans="1:39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</row>
    <row r="829" spans="1:3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</row>
    <row r="830" spans="1:39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</row>
    <row r="831" spans="1:39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</row>
    <row r="832" spans="1:39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</row>
    <row r="833" spans="1:39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</row>
    <row r="834" spans="1:39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</row>
    <row r="835" spans="1:39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</row>
    <row r="836" spans="1:39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</row>
    <row r="837" spans="1:39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</row>
    <row r="838" spans="1:39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</row>
    <row r="839" spans="1: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</row>
    <row r="840" spans="1:39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</row>
    <row r="841" spans="1:39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</row>
    <row r="842" spans="1:39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</row>
    <row r="843" spans="1:39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</row>
    <row r="844" spans="1:39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</row>
    <row r="845" spans="1:39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</row>
    <row r="846" spans="1:39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</row>
    <row r="847" spans="1:39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</row>
    <row r="848" spans="1:39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</row>
    <row r="849" spans="1:3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</row>
    <row r="850" spans="1:39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</row>
    <row r="851" spans="1:39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</row>
    <row r="852" spans="1:39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</row>
    <row r="853" spans="1:39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</row>
    <row r="854" spans="1:39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</row>
    <row r="855" spans="1:39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</row>
    <row r="856" spans="1:39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</row>
    <row r="857" spans="1:39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</row>
    <row r="858" spans="1:39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</row>
    <row r="859" spans="1:3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</row>
    <row r="860" spans="1:39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</row>
    <row r="861" spans="1:39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</row>
    <row r="862" spans="1:39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</row>
    <row r="863" spans="1:39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</row>
    <row r="864" spans="1:39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</row>
    <row r="865" spans="1:39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</row>
    <row r="866" spans="1:39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</row>
    <row r="867" spans="1:39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</row>
    <row r="868" spans="1:39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</row>
    <row r="869" spans="1:3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</row>
    <row r="870" spans="1:39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</row>
    <row r="871" spans="1:39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</row>
    <row r="872" spans="1:39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</row>
    <row r="873" spans="1:39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</row>
    <row r="874" spans="1:39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</row>
    <row r="875" spans="1:39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</row>
    <row r="876" spans="1:39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</row>
    <row r="877" spans="1:39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</row>
    <row r="878" spans="1:39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</row>
    <row r="879" spans="1:3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</row>
    <row r="880" spans="1:39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</row>
    <row r="881" spans="1:39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</row>
    <row r="882" spans="1:39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</row>
    <row r="883" spans="1:39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</row>
    <row r="884" spans="1:39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</row>
    <row r="885" spans="1:39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</row>
    <row r="886" spans="1:39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</row>
    <row r="887" spans="1:39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</row>
    <row r="888" spans="1:39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</row>
    <row r="889" spans="1:3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</row>
    <row r="890" spans="1:39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</row>
    <row r="891" spans="1:39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</row>
    <row r="892" spans="1:39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</row>
    <row r="893" spans="1:39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</row>
    <row r="894" spans="1:39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</row>
    <row r="895" spans="1:39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</row>
    <row r="896" spans="1:39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</row>
    <row r="897" spans="1:39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</row>
    <row r="898" spans="1:39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</row>
    <row r="899" spans="1:3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</row>
    <row r="900" spans="1:39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</row>
    <row r="901" spans="1:39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</row>
    <row r="902" spans="1:39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</row>
    <row r="903" spans="1:39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</row>
    <row r="904" spans="1:39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</row>
    <row r="905" spans="1:39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</row>
    <row r="906" spans="1:39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</row>
    <row r="907" spans="1:39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</row>
    <row r="908" spans="1:39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</row>
    <row r="909" spans="1:3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</row>
    <row r="910" spans="1:39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</row>
    <row r="911" spans="1:39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</row>
    <row r="912" spans="1:39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</row>
    <row r="913" spans="1:39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</row>
    <row r="914" spans="1:39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</row>
    <row r="915" spans="1:39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</row>
    <row r="916" spans="1:39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</row>
    <row r="917" spans="1:39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</row>
    <row r="918" spans="1:39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</row>
    <row r="919" spans="1:3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</row>
    <row r="920" spans="1:39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</row>
    <row r="921" spans="1:39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</row>
    <row r="922" spans="1:39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</row>
    <row r="923" spans="1:39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</row>
    <row r="924" spans="1:39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</row>
    <row r="925" spans="1:39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</row>
    <row r="926" spans="1:39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</row>
    <row r="927" spans="1:39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</row>
    <row r="928" spans="1:39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</row>
    <row r="929" spans="1:3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</row>
    <row r="930" spans="1:39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</row>
    <row r="931" spans="1:39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</row>
    <row r="932" spans="1:39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</row>
    <row r="933" spans="1:39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</row>
    <row r="934" spans="1:39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</row>
    <row r="935" spans="1:39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</row>
    <row r="936" spans="1:39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</row>
    <row r="937" spans="1:39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</row>
    <row r="938" spans="1:39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</row>
    <row r="939" spans="1: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</row>
    <row r="940" spans="1:39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</row>
    <row r="941" spans="1:39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</row>
    <row r="942" spans="1:39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</row>
    <row r="943" spans="1:39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</row>
    <row r="944" spans="1:39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</row>
    <row r="945" spans="1:39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</row>
    <row r="946" spans="1:39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</row>
    <row r="947" spans="1:39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</row>
    <row r="948" spans="1:39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</row>
    <row r="949" spans="1:3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</row>
    <row r="950" spans="1:39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</row>
    <row r="951" spans="1:39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</row>
    <row r="952" spans="1:39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</row>
    <row r="953" spans="1:39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</row>
    <row r="954" spans="1:39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</row>
    <row r="955" spans="1:39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</row>
    <row r="956" spans="1:39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</row>
    <row r="957" spans="1:39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</row>
    <row r="958" spans="1:39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</row>
    <row r="959" spans="1:3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</row>
    <row r="960" spans="1:39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</row>
    <row r="961" spans="1:39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</row>
    <row r="962" spans="1:39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</row>
    <row r="963" spans="1:39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</row>
    <row r="964" spans="1:39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</row>
    <row r="965" spans="1:39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</row>
    <row r="966" spans="1:39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</row>
    <row r="967" spans="1:39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</row>
    <row r="968" spans="1:39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</row>
    <row r="969" spans="1:3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</row>
    <row r="970" spans="1:39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</row>
    <row r="971" spans="1:39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</row>
    <row r="972" spans="1:39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</row>
    <row r="973" spans="1:39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</row>
    <row r="974" spans="1:39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</row>
    <row r="975" spans="1:39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</row>
    <row r="976" spans="1:39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</row>
    <row r="977" spans="1:39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</row>
    <row r="978" spans="1:39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</row>
    <row r="979" spans="1:3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</row>
    <row r="980" spans="1:39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</row>
    <row r="981" spans="1:39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</row>
    <row r="982" spans="1:39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</row>
    <row r="983" spans="1:39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</row>
    <row r="984" spans="1:39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</row>
    <row r="985" spans="1:39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</row>
    <row r="986" spans="1:39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</row>
    <row r="987" spans="1:39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</row>
    <row r="988" spans="1:39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</row>
    <row r="989" spans="1:3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</row>
    <row r="990" spans="1:39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</row>
    <row r="991" spans="1:39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</row>
    <row r="992" spans="1:39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</row>
    <row r="993" spans="1:39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</row>
    <row r="994" spans="1:39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</row>
    <row r="995" spans="1:39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</row>
    <row r="996" spans="1:39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</row>
    <row r="997" spans="1:39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</row>
    <row r="998" spans="1:39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</row>
    <row r="999" spans="1:3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</row>
    <row r="1000" spans="1:39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</row>
  </sheetData>
  <customSheetViews>
    <customSheetView guid="{958D7A70-D5FA-4BAE-8741-649F35B7032D}" filter="1" showAutoFilter="1">
      <pageMargins left="0.511811024" right="0.511811024" top="0.78740157499999996" bottom="0.78740157499999996" header="0.31496062000000002" footer="0.31496062000000002"/>
      <autoFilter ref="C8:F55"/>
      <extLst>
        <ext uri="GoogleSheetsCustomDataVersion1">
          <go:sheetsCustomData xmlns:go="http://customooxmlschemas.google.com/" filterViewId="1234088357"/>
        </ext>
      </extLst>
    </customSheetView>
  </customSheetViews>
  <mergeCells count="7">
    <mergeCell ref="N2:O2"/>
    <mergeCell ref="B8:C8"/>
    <mergeCell ref="B9:B23"/>
    <mergeCell ref="L9:M44"/>
    <mergeCell ref="B24:B33"/>
    <mergeCell ref="B34:B40"/>
    <mergeCell ref="B41:B44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U1000"/>
  <sheetViews>
    <sheetView showGridLines="0" workbookViewId="0"/>
  </sheetViews>
  <sheetFormatPr defaultColWidth="14.44140625" defaultRowHeight="15" customHeight="1"/>
  <cols>
    <col min="1" max="1" width="3.5546875" customWidth="1"/>
    <col min="2" max="2" width="4" customWidth="1"/>
    <col min="3" max="3" width="44.109375" customWidth="1"/>
    <col min="4" max="4" width="12.44140625" customWidth="1"/>
    <col min="5" max="5" width="10.88671875" customWidth="1"/>
    <col min="6" max="10" width="15.5546875" customWidth="1"/>
    <col min="11" max="11" width="13.88671875" customWidth="1"/>
    <col min="12" max="12" width="17.6640625" customWidth="1"/>
    <col min="13" max="13" width="10" customWidth="1"/>
    <col min="14" max="14" width="19.5546875" customWidth="1"/>
    <col min="15" max="15" width="16.88671875" customWidth="1"/>
    <col min="16" max="17" width="6.88671875" customWidth="1"/>
    <col min="18" max="18" width="47.5546875" hidden="1" customWidth="1"/>
    <col min="19" max="19" width="11.33203125" hidden="1" customWidth="1"/>
    <col min="20" max="23" width="12.44140625" hidden="1" customWidth="1"/>
    <col min="24" max="24" width="23.88671875" hidden="1" customWidth="1"/>
    <col min="25" max="25" width="16.5546875" hidden="1" customWidth="1"/>
    <col min="26" max="26" width="9.88671875" customWidth="1"/>
    <col min="27" max="27" width="11" customWidth="1"/>
    <col min="28" max="47" width="8.6640625" customWidth="1"/>
  </cols>
  <sheetData>
    <row r="1" spans="1:47" ht="14.4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3"/>
      <c r="AU1" s="3"/>
    </row>
    <row r="2" spans="1:47" ht="14.4">
      <c r="A2" s="5"/>
      <c r="B2" s="27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1"/>
      <c r="N2" s="260" t="s">
        <v>2</v>
      </c>
      <c r="O2" s="284"/>
      <c r="P2" s="51"/>
      <c r="Q2" s="5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3"/>
      <c r="AU2" s="3"/>
    </row>
    <row r="3" spans="1:47" ht="14.4">
      <c r="A3" s="5"/>
      <c r="B3" s="282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83"/>
      <c r="N3" s="12" t="s">
        <v>3</v>
      </c>
      <c r="O3" s="13">
        <f>SUM(S9:W45)</f>
        <v>0</v>
      </c>
      <c r="P3" s="51"/>
      <c r="Q3" s="51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3"/>
      <c r="AU3" s="3"/>
    </row>
    <row r="4" spans="1:47" ht="14.4">
      <c r="A4" s="5"/>
      <c r="B4" s="282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83"/>
      <c r="N4" s="12" t="s">
        <v>4</v>
      </c>
      <c r="O4" s="13">
        <f>SUM(X9:X45)</f>
        <v>0</v>
      </c>
      <c r="P4" s="51"/>
      <c r="Q4" s="51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"/>
      <c r="AU4" s="3"/>
    </row>
    <row r="5" spans="1:47" ht="14.4">
      <c r="A5" s="5"/>
      <c r="B5" s="282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83"/>
      <c r="N5" s="12" t="s">
        <v>5</v>
      </c>
      <c r="O5" s="14">
        <f>SUM(F9:J45)</f>
        <v>0</v>
      </c>
      <c r="P5" s="51"/>
      <c r="Q5" s="51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3"/>
      <c r="AU5" s="3"/>
    </row>
    <row r="6" spans="1:47" ht="27" customHeight="1">
      <c r="A6" s="5"/>
      <c r="B6" s="282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83"/>
      <c r="N6" s="15" t="s">
        <v>6</v>
      </c>
      <c r="O6" s="14">
        <f>SUM(Y9:Y45)</f>
        <v>0</v>
      </c>
      <c r="P6" s="51"/>
      <c r="Q6" s="51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3"/>
      <c r="AU6" s="3"/>
    </row>
    <row r="7" spans="1:47" ht="14.4">
      <c r="A7" s="5"/>
      <c r="B7" s="282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83"/>
      <c r="N7" s="12" t="s">
        <v>7</v>
      </c>
      <c r="O7" s="16">
        <f>IFERROR(O4/O6,0)</f>
        <v>0</v>
      </c>
      <c r="P7" s="51"/>
      <c r="Q7" s="51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3"/>
      <c r="AU7" s="3"/>
    </row>
    <row r="8" spans="1:47" ht="15.75" customHeight="1">
      <c r="A8" s="5"/>
      <c r="B8" s="262" t="s">
        <v>8</v>
      </c>
      <c r="C8" s="263"/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  <c r="I8" s="17" t="s">
        <v>14</v>
      </c>
      <c r="J8" s="17" t="s">
        <v>15</v>
      </c>
      <c r="K8" s="18" t="s">
        <v>16</v>
      </c>
      <c r="L8" s="18" t="s">
        <v>17</v>
      </c>
      <c r="M8" s="18" t="s">
        <v>18</v>
      </c>
      <c r="N8" s="19" t="s">
        <v>19</v>
      </c>
      <c r="O8" s="20" t="s">
        <v>20</v>
      </c>
      <c r="P8" s="5"/>
      <c r="Q8" s="5"/>
      <c r="R8" s="17" t="s">
        <v>21</v>
      </c>
      <c r="S8" s="17" t="s">
        <v>11</v>
      </c>
      <c r="T8" s="17" t="s">
        <v>12</v>
      </c>
      <c r="U8" s="17" t="s">
        <v>13</v>
      </c>
      <c r="V8" s="17" t="s">
        <v>14</v>
      </c>
      <c r="W8" s="17" t="s">
        <v>15</v>
      </c>
      <c r="X8" s="17" t="s">
        <v>22</v>
      </c>
      <c r="Y8" s="17" t="s">
        <v>23</v>
      </c>
      <c r="Z8" s="3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3"/>
      <c r="AU8" s="3"/>
    </row>
    <row r="9" spans="1:47" ht="15" customHeight="1">
      <c r="A9" s="52"/>
      <c r="B9" s="285" t="s">
        <v>24</v>
      </c>
      <c r="C9" s="53" t="str">
        <f>BASE_DADOS!C2</f>
        <v>SC NO AR</v>
      </c>
      <c r="D9" s="23" t="str">
        <f>IFERROR(VLOOKUP(R9,BASE_DADOS!A:E,4,0),"")</f>
        <v>SEG-SEX</v>
      </c>
      <c r="E9" s="23" t="str">
        <f>IFERROR(VLOOKUP(R9,BASE_DADOS!A:E,5,0),"")</f>
        <v>06H30</v>
      </c>
      <c r="F9" s="25"/>
      <c r="G9" s="25"/>
      <c r="H9" s="25"/>
      <c r="I9" s="25"/>
      <c r="J9" s="25"/>
      <c r="K9" s="26"/>
      <c r="L9" s="54">
        <f>VLOOKUP(R9,BASE_DADOS!A:O,14,0)</f>
        <v>0.12187500000000399</v>
      </c>
      <c r="M9" s="54">
        <f>VLOOKUP(R9,BASE_DADOS!A:O,15,0)</f>
        <v>0.31594076655053627</v>
      </c>
      <c r="N9" s="27">
        <f>VLOOKUP(R9,BASE_DADOS!A:O,12,0)</f>
        <v>167018.23125000548</v>
      </c>
      <c r="O9" s="28">
        <f t="shared" ref="O9:O45" si="0">IFERROR(X9/Y9,0)</f>
        <v>0</v>
      </c>
      <c r="P9" s="55"/>
      <c r="Q9" s="55"/>
      <c r="R9" s="31" t="str">
        <f t="shared" ref="R9:R45" si="1">"SC1_FPOLIS"&amp;C9</f>
        <v>SC1_FPOLISSC NO AR</v>
      </c>
      <c r="S9" s="31">
        <f>F9*VLOOKUP(R9,BASE_DADOS!A:O,6,0)</f>
        <v>0</v>
      </c>
      <c r="T9" s="31">
        <f>G9*VLOOKUP(R9,BASE_DADOS!A:O,7,0)</f>
        <v>0</v>
      </c>
      <c r="U9" s="31">
        <f>H9*VLOOKUP(R9,BASE_DADOS!A:O,8,0)</f>
        <v>0</v>
      </c>
      <c r="V9" s="31">
        <f>I9*VLOOKUP(R9,BASE_DADOS!A:O,9,0)</f>
        <v>0</v>
      </c>
      <c r="W9" s="31">
        <f>J9*VLOOKUP(R9,BASE_DADOS!A:O,10,0)</f>
        <v>0</v>
      </c>
      <c r="X9" s="31">
        <f t="shared" ref="X9:X45" si="2">SUM(S9:W9)*(1-K9/100)</f>
        <v>0</v>
      </c>
      <c r="Y9" s="31">
        <f t="shared" ref="Y9:Y45" si="3">SUM(F9:J9)*N9</f>
        <v>0</v>
      </c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"/>
      <c r="AU9" s="3"/>
    </row>
    <row r="10" spans="1:47" ht="15" customHeight="1">
      <c r="A10" s="52"/>
      <c r="B10" s="265"/>
      <c r="C10" s="56" t="str">
        <f>BASE_DADOS!C3</f>
        <v>FALA BRASIL</v>
      </c>
      <c r="D10" s="34" t="str">
        <f>IFERROR(VLOOKUP(R10,BASE_DADOS!A:E,4,0),"")</f>
        <v>SEG-SEX</v>
      </c>
      <c r="E10" s="34" t="str">
        <f>IFERROR(VLOOKUP(R10,BASE_DADOS!A:E,5,0),"")</f>
        <v>08H40</v>
      </c>
      <c r="F10" s="25"/>
      <c r="G10" s="25"/>
      <c r="H10" s="25"/>
      <c r="I10" s="25"/>
      <c r="J10" s="25"/>
      <c r="K10" s="26"/>
      <c r="L10" s="54">
        <f>VLOOKUP(R10,BASE_DADOS!A:O,14,0)</f>
        <v>0.12361111111111112</v>
      </c>
      <c r="M10" s="54">
        <f>VLOOKUP(R10,BASE_DADOS!A:O,15,0)</f>
        <v>0.41560846560846554</v>
      </c>
      <c r="N10" s="27">
        <f>VLOOKUP(R10,BASE_DADOS!A:O,12,0)</f>
        <v>169397.40833333333</v>
      </c>
      <c r="O10" s="28">
        <f t="shared" si="0"/>
        <v>0</v>
      </c>
      <c r="P10" s="5"/>
      <c r="Q10" s="5"/>
      <c r="R10" s="31" t="str">
        <f t="shared" si="1"/>
        <v>SC1_FPOLISFALA BRASIL</v>
      </c>
      <c r="S10" s="31">
        <f>F10*VLOOKUP(R10,BASE_DADOS!A:O,6,0)</f>
        <v>0</v>
      </c>
      <c r="T10" s="31">
        <f>G10*VLOOKUP(R10,BASE_DADOS!A:O,7,0)</f>
        <v>0</v>
      </c>
      <c r="U10" s="31">
        <f>H10*VLOOKUP(R10,BASE_DADOS!A:O,8,0)</f>
        <v>0</v>
      </c>
      <c r="V10" s="31">
        <f>I10*VLOOKUP(R10,BASE_DADOS!A:O,9,0)</f>
        <v>0</v>
      </c>
      <c r="W10" s="31">
        <f>J10*VLOOKUP(R10,BASE_DADOS!A:O,10,0)</f>
        <v>0</v>
      </c>
      <c r="X10" s="31">
        <f t="shared" si="2"/>
        <v>0</v>
      </c>
      <c r="Y10" s="31">
        <f t="shared" si="3"/>
        <v>0</v>
      </c>
      <c r="Z10" s="3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3"/>
      <c r="AU10" s="3"/>
    </row>
    <row r="11" spans="1:47" ht="15" customHeight="1">
      <c r="A11" s="52"/>
      <c r="B11" s="265"/>
      <c r="C11" s="56" t="str">
        <f>BASE_DADOS!C4</f>
        <v>HOJE EM DIA</v>
      </c>
      <c r="D11" s="34" t="str">
        <f>IFERROR(VLOOKUP(R11,BASE_DADOS!A:E,4,0),"")</f>
        <v>SEG-SEX</v>
      </c>
      <c r="E11" s="34" t="str">
        <f>IFERROR(VLOOKUP(R11,BASE_DADOS!A:E,5,0),"")</f>
        <v>10H00</v>
      </c>
      <c r="F11" s="25"/>
      <c r="G11" s="25"/>
      <c r="H11" s="25"/>
      <c r="I11" s="25"/>
      <c r="J11" s="25"/>
      <c r="K11" s="26"/>
      <c r="L11" s="54">
        <f>VLOOKUP(R11,BASE_DADOS!A:O,14,0)</f>
        <v>9.9999999999999992E-2</v>
      </c>
      <c r="M11" s="54">
        <f>VLOOKUP(R11,BASE_DADOS!A:O,15,0)</f>
        <v>0.32432432432432429</v>
      </c>
      <c r="N11" s="27">
        <f>VLOOKUP(R11,BASE_DADOS!A:O,12,0)</f>
        <v>137040.59999999998</v>
      </c>
      <c r="O11" s="28">
        <f t="shared" si="0"/>
        <v>0</v>
      </c>
      <c r="P11" s="55"/>
      <c r="Q11" s="55"/>
      <c r="R11" s="31" t="str">
        <f t="shared" si="1"/>
        <v>SC1_FPOLISHOJE EM DIA</v>
      </c>
      <c r="S11" s="31">
        <f>F11*VLOOKUP(R11,BASE_DADOS!A:O,6,0)</f>
        <v>0</v>
      </c>
      <c r="T11" s="31">
        <f>G11*VLOOKUP(R11,BASE_DADOS!A:O,7,0)</f>
        <v>0</v>
      </c>
      <c r="U11" s="31">
        <f>H11*VLOOKUP(R11,BASE_DADOS!A:O,8,0)</f>
        <v>0</v>
      </c>
      <c r="V11" s="31">
        <f>I11*VLOOKUP(R11,BASE_DADOS!A:O,9,0)</f>
        <v>0</v>
      </c>
      <c r="W11" s="31">
        <f>J11*VLOOKUP(R11,BASE_DADOS!A:O,10,0)</f>
        <v>0</v>
      </c>
      <c r="X11" s="31">
        <f t="shared" si="2"/>
        <v>0</v>
      </c>
      <c r="Y11" s="31">
        <f t="shared" si="3"/>
        <v>0</v>
      </c>
      <c r="Z11" s="3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3"/>
      <c r="AU11" s="3"/>
    </row>
    <row r="12" spans="1:47" ht="15" customHeight="1">
      <c r="A12" s="52"/>
      <c r="B12" s="265"/>
      <c r="C12" s="53" t="str">
        <f>BASE_DADOS!C5</f>
        <v>BALANÇO GERAL SC</v>
      </c>
      <c r="D12" s="23" t="str">
        <f>IFERROR(VLOOKUP(R12,BASE_DADOS!A:E,4,0),"")</f>
        <v>SEG-SEX</v>
      </c>
      <c r="E12" s="23" t="str">
        <f>IFERROR(VLOOKUP(R12,BASE_DADOS!A:E,5,0),"")</f>
        <v>11H50</v>
      </c>
      <c r="F12" s="25"/>
      <c r="G12" s="25"/>
      <c r="H12" s="25"/>
      <c r="I12" s="25"/>
      <c r="J12" s="25"/>
      <c r="K12" s="26"/>
      <c r="L12" s="54">
        <f>VLOOKUP(R12,BASE_DADOS!A:O,14,0)</f>
        <v>0.13035714285714284</v>
      </c>
      <c r="M12" s="54">
        <f>VLOOKUP(R12,BASE_DADOS!A:O,15,0)</f>
        <v>0.30296513287167487</v>
      </c>
      <c r="N12" s="27">
        <f>VLOOKUP(R12,BASE_DADOS!A:O,12,0)</f>
        <v>178642.2107142857</v>
      </c>
      <c r="O12" s="28">
        <f t="shared" si="0"/>
        <v>0</v>
      </c>
      <c r="P12" s="5"/>
      <c r="Q12" s="5"/>
      <c r="R12" s="31" t="str">
        <f t="shared" si="1"/>
        <v>SC1_FPOLISBALANÇO GERAL SC</v>
      </c>
      <c r="S12" s="31">
        <f>F12*VLOOKUP(R12,BASE_DADOS!A:O,6,0)</f>
        <v>0</v>
      </c>
      <c r="T12" s="31">
        <f>G12*VLOOKUP(R12,BASE_DADOS!A:O,7,0)</f>
        <v>0</v>
      </c>
      <c r="U12" s="31">
        <f>H12*VLOOKUP(R12,BASE_DADOS!A:O,8,0)</f>
        <v>0</v>
      </c>
      <c r="V12" s="31">
        <f>I12*VLOOKUP(R12,BASE_DADOS!A:O,9,0)</f>
        <v>0</v>
      </c>
      <c r="W12" s="31">
        <f>J12*VLOOKUP(R12,BASE_DADOS!A:O,10,0)</f>
        <v>0</v>
      </c>
      <c r="X12" s="31">
        <f t="shared" si="2"/>
        <v>0</v>
      </c>
      <c r="Y12" s="31">
        <f t="shared" si="3"/>
        <v>0</v>
      </c>
      <c r="Z12" s="57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"/>
      <c r="AU12" s="3"/>
    </row>
    <row r="13" spans="1:47" ht="15" customHeight="1">
      <c r="A13" s="52"/>
      <c r="B13" s="265"/>
      <c r="C13" s="53" t="str">
        <f>BASE_DADOS!C6</f>
        <v>A HORA DA VENENOSA</v>
      </c>
      <c r="D13" s="23" t="str">
        <f>IFERROR(VLOOKUP(R13,BASE_DADOS!A:E,4,0),"")</f>
        <v>SEG-SEX</v>
      </c>
      <c r="E13" s="23" t="str">
        <f>IFERROR(VLOOKUP(R13,BASE_DADOS!A:E,5,0),"")</f>
        <v>14H00</v>
      </c>
      <c r="F13" s="25"/>
      <c r="G13" s="25"/>
      <c r="H13" s="25"/>
      <c r="I13" s="25"/>
      <c r="J13" s="25"/>
      <c r="K13" s="26"/>
      <c r="L13" s="54">
        <f>VLOOKUP(R13,BASE_DADOS!A:O,14,0)</f>
        <v>0.11666666666666667</v>
      </c>
      <c r="M13" s="54">
        <f>VLOOKUP(R13,BASE_DADOS!A:O,15,0)</f>
        <v>0.31818181818181812</v>
      </c>
      <c r="N13" s="27">
        <f>VLOOKUP(R13,BASE_DADOS!A:O,12,0)</f>
        <v>159880.70000000001</v>
      </c>
      <c r="O13" s="28">
        <f t="shared" si="0"/>
        <v>0</v>
      </c>
      <c r="P13" s="5"/>
      <c r="Q13" s="5"/>
      <c r="R13" s="31" t="str">
        <f t="shared" si="1"/>
        <v>SC1_FPOLISA HORA DA VENENOSA</v>
      </c>
      <c r="S13" s="31">
        <f>F13*VLOOKUP(R13,BASE_DADOS!A:O,6,0)</f>
        <v>0</v>
      </c>
      <c r="T13" s="31">
        <f>G13*VLOOKUP(R13,BASE_DADOS!A:O,7,0)</f>
        <v>0</v>
      </c>
      <c r="U13" s="31">
        <f>H13*VLOOKUP(R13,BASE_DADOS!A:O,8,0)</f>
        <v>0</v>
      </c>
      <c r="V13" s="31">
        <f>I13*VLOOKUP(R13,BASE_DADOS!A:O,9,0)</f>
        <v>0</v>
      </c>
      <c r="W13" s="31">
        <f>J13*VLOOKUP(R13,BASE_DADOS!A:O,10,0)</f>
        <v>0</v>
      </c>
      <c r="X13" s="31">
        <f t="shared" si="2"/>
        <v>0</v>
      </c>
      <c r="Y13" s="31">
        <f t="shared" si="3"/>
        <v>0</v>
      </c>
      <c r="Z13" s="57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"/>
      <c r="AU13" s="3"/>
    </row>
    <row r="14" spans="1:47" ht="15" customHeight="1">
      <c r="A14" s="52"/>
      <c r="B14" s="265"/>
      <c r="C14" s="56" t="str">
        <f>BASE_DADOS!C7</f>
        <v>NOVELA DA TARDE 1</v>
      </c>
      <c r="D14" s="34" t="str">
        <f>IFERROR(VLOOKUP(R14,BASE_DADOS!A:E,4,0),"")</f>
        <v>SEG-SEX</v>
      </c>
      <c r="E14" s="34" t="str">
        <f>IFERROR(VLOOKUP(R14,BASE_DADOS!A:E,5,0),"")</f>
        <v>15H30</v>
      </c>
      <c r="F14" s="25"/>
      <c r="G14" s="25"/>
      <c r="H14" s="25"/>
      <c r="I14" s="25"/>
      <c r="J14" s="25"/>
      <c r="K14" s="26"/>
      <c r="L14" s="54">
        <f>VLOOKUP(R14,BASE_DADOS!A:O,14,0)</f>
        <v>0.10122549019607843</v>
      </c>
      <c r="M14" s="54">
        <f>VLOOKUP(R14,BASE_DADOS!A:O,15,0)</f>
        <v>0.2805284680717206</v>
      </c>
      <c r="N14" s="27">
        <f>VLOOKUP(R14,BASE_DADOS!A:O,12,0)</f>
        <v>138720.01911764705</v>
      </c>
      <c r="O14" s="28">
        <f t="shared" si="0"/>
        <v>0</v>
      </c>
      <c r="P14" s="5"/>
      <c r="Q14" s="5"/>
      <c r="R14" s="31" t="str">
        <f t="shared" si="1"/>
        <v>SC1_FPOLISNOVELA DA TARDE 1</v>
      </c>
      <c r="S14" s="31">
        <f>F14*VLOOKUP(R14,BASE_DADOS!A:O,6,0)</f>
        <v>0</v>
      </c>
      <c r="T14" s="31">
        <f>G14*VLOOKUP(R14,BASE_DADOS!A:O,7,0)</f>
        <v>0</v>
      </c>
      <c r="U14" s="31">
        <f>H14*VLOOKUP(R14,BASE_DADOS!A:O,8,0)</f>
        <v>0</v>
      </c>
      <c r="V14" s="31">
        <f>I14*VLOOKUP(R14,BASE_DADOS!A:O,9,0)</f>
        <v>0</v>
      </c>
      <c r="W14" s="31">
        <f>J14*VLOOKUP(R14,BASE_DADOS!A:O,10,0)</f>
        <v>0</v>
      </c>
      <c r="X14" s="31">
        <f t="shared" si="2"/>
        <v>0</v>
      </c>
      <c r="Y14" s="31">
        <f t="shared" si="3"/>
        <v>0</v>
      </c>
      <c r="Z14" s="3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"/>
      <c r="AU14" s="3"/>
    </row>
    <row r="15" spans="1:47" ht="15" customHeight="1">
      <c r="A15" s="52"/>
      <c r="B15" s="265"/>
      <c r="C15" s="56" t="str">
        <f>BASE_DADOS!C8</f>
        <v>CIDADE ALERTA NACIONAL</v>
      </c>
      <c r="D15" s="34" t="str">
        <f>IFERROR(VLOOKUP(R15,BASE_DADOS!A:E,4,0),"")</f>
        <v>SEG-SEX</v>
      </c>
      <c r="E15" s="34" t="str">
        <f>IFERROR(VLOOKUP(R15,BASE_DADOS!A:E,5,0),"")</f>
        <v>16H30</v>
      </c>
      <c r="F15" s="25"/>
      <c r="G15" s="25"/>
      <c r="H15" s="25"/>
      <c r="I15" s="25"/>
      <c r="J15" s="25"/>
      <c r="K15" s="26"/>
      <c r="L15" s="54">
        <f>VLOOKUP(R15,BASE_DADOS!A:O,14,0)</f>
        <v>8.7499999999999994E-2</v>
      </c>
      <c r="M15" s="54">
        <f>VLOOKUP(R15,BASE_DADOS!A:O,15,0)</f>
        <v>0.24705882352941172</v>
      </c>
      <c r="N15" s="27">
        <f>VLOOKUP(R15,BASE_DADOS!A:O,12,0)</f>
        <v>119910.52499999999</v>
      </c>
      <c r="O15" s="28">
        <f t="shared" si="0"/>
        <v>0</v>
      </c>
      <c r="P15" s="5"/>
      <c r="Q15" s="5"/>
      <c r="R15" s="31" t="str">
        <f t="shared" si="1"/>
        <v>SC1_FPOLISCIDADE ALERTA NACIONAL</v>
      </c>
      <c r="S15" s="31">
        <f>F15*VLOOKUP(R15,BASE_DADOS!A:O,6,0)</f>
        <v>0</v>
      </c>
      <c r="T15" s="31">
        <f>G15*VLOOKUP(R15,BASE_DADOS!A:O,7,0)</f>
        <v>0</v>
      </c>
      <c r="U15" s="31">
        <f>H15*VLOOKUP(R15,BASE_DADOS!A:O,8,0)</f>
        <v>0</v>
      </c>
      <c r="V15" s="31">
        <f>I15*VLOOKUP(R15,BASE_DADOS!A:O,9,0)</f>
        <v>0</v>
      </c>
      <c r="W15" s="31">
        <f>J15*VLOOKUP(R15,BASE_DADOS!A:O,10,0)</f>
        <v>0</v>
      </c>
      <c r="X15" s="31">
        <f t="shared" si="2"/>
        <v>0</v>
      </c>
      <c r="Y15" s="31">
        <f t="shared" si="3"/>
        <v>0</v>
      </c>
      <c r="Z15" s="3"/>
      <c r="AA15" s="5"/>
      <c r="AB15" s="32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3"/>
      <c r="AU15" s="3"/>
    </row>
    <row r="16" spans="1:47" ht="14.4">
      <c r="A16" s="52"/>
      <c r="B16" s="265"/>
      <c r="C16" s="53" t="str">
        <f>BASE_DADOS!C9</f>
        <v>CIDADE ALERTA SC</v>
      </c>
      <c r="D16" s="23" t="str">
        <f>IFERROR(VLOOKUP(R16,BASE_DADOS!A:E,4,0),"")</f>
        <v>SEG-SEX</v>
      </c>
      <c r="E16" s="23" t="str">
        <f>IFERROR(VLOOKUP(R16,BASE_DADOS!A:E,5,0),"")</f>
        <v>18H00</v>
      </c>
      <c r="F16" s="25"/>
      <c r="G16" s="25"/>
      <c r="H16" s="25"/>
      <c r="I16" s="25"/>
      <c r="J16" s="25"/>
      <c r="K16" s="26"/>
      <c r="L16" s="54">
        <f>VLOOKUP(R16,BASE_DADOS!A:O,14,0)</f>
        <v>0.13749999999999998</v>
      </c>
      <c r="M16" s="54">
        <f>VLOOKUP(R16,BASE_DADOS!A:O,15,0)</f>
        <v>0.31428571428571422</v>
      </c>
      <c r="N16" s="27">
        <f>VLOOKUP(R16,BASE_DADOS!A:O,12,0)</f>
        <v>188430.82499999998</v>
      </c>
      <c r="O16" s="28">
        <f t="shared" si="0"/>
        <v>0</v>
      </c>
      <c r="P16" s="5"/>
      <c r="Q16" s="5"/>
      <c r="R16" s="31" t="str">
        <f t="shared" si="1"/>
        <v>SC1_FPOLISCIDADE ALERTA SC</v>
      </c>
      <c r="S16" s="31">
        <f>F16*VLOOKUP(R16,BASE_DADOS!A:O,6,0)</f>
        <v>0</v>
      </c>
      <c r="T16" s="31">
        <f>G16*VLOOKUP(R16,BASE_DADOS!A:O,7,0)</f>
        <v>0</v>
      </c>
      <c r="U16" s="31">
        <f>H16*VLOOKUP(R16,BASE_DADOS!A:O,8,0)</f>
        <v>0</v>
      </c>
      <c r="V16" s="31">
        <f>I16*VLOOKUP(R16,BASE_DADOS!A:O,9,0)</f>
        <v>0</v>
      </c>
      <c r="W16" s="31">
        <f>J16*VLOOKUP(R16,BASE_DADOS!A:O,10,0)</f>
        <v>0</v>
      </c>
      <c r="X16" s="31">
        <f t="shared" si="2"/>
        <v>0</v>
      </c>
      <c r="Y16" s="31">
        <f t="shared" si="3"/>
        <v>0</v>
      </c>
      <c r="Z16" s="32"/>
      <c r="AA16" s="5"/>
      <c r="AB16" s="32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3"/>
      <c r="AU16" s="3"/>
    </row>
    <row r="17" spans="1:47" ht="15" customHeight="1">
      <c r="A17" s="52"/>
      <c r="B17" s="265"/>
      <c r="C17" s="53" t="str">
        <f>BASE_DADOS!C10</f>
        <v>ND NOTÍCIAS</v>
      </c>
      <c r="D17" s="23" t="str">
        <f>IFERROR(VLOOKUP(R17,BASE_DADOS!A:E,4,0),"")</f>
        <v>SEG-SEX</v>
      </c>
      <c r="E17" s="23" t="str">
        <f>IFERROR(VLOOKUP(R17,BASE_DADOS!A:E,5,0),"")</f>
        <v>19H00</v>
      </c>
      <c r="F17" s="25"/>
      <c r="G17" s="25"/>
      <c r="H17" s="25"/>
      <c r="I17" s="25"/>
      <c r="J17" s="25"/>
      <c r="K17" s="26"/>
      <c r="L17" s="54">
        <f>VLOOKUP(R17,BASE_DADOS!A:O,14,0)</f>
        <v>0.15833333333333333</v>
      </c>
      <c r="M17" s="54">
        <f>VLOOKUP(R17,BASE_DADOS!A:O,15,0)</f>
        <v>0.30399999999999999</v>
      </c>
      <c r="N17" s="27">
        <f>VLOOKUP(R17,BASE_DADOS!A:O,12,0)</f>
        <v>216980.94999999998</v>
      </c>
      <c r="O17" s="28">
        <f t="shared" si="0"/>
        <v>0</v>
      </c>
      <c r="P17" s="5"/>
      <c r="Q17" s="5"/>
      <c r="R17" s="31" t="str">
        <f t="shared" si="1"/>
        <v>SC1_FPOLISND NOTÍCIAS</v>
      </c>
      <c r="S17" s="31">
        <f>F17*VLOOKUP(R17,BASE_DADOS!A:O,6,0)</f>
        <v>0</v>
      </c>
      <c r="T17" s="31">
        <f>G17*VLOOKUP(R17,BASE_DADOS!A:O,7,0)</f>
        <v>0</v>
      </c>
      <c r="U17" s="31">
        <f>H17*VLOOKUP(R17,BASE_DADOS!A:O,8,0)</f>
        <v>0</v>
      </c>
      <c r="V17" s="31">
        <f>I17*VLOOKUP(R17,BASE_DADOS!A:O,9,0)</f>
        <v>0</v>
      </c>
      <c r="W17" s="31">
        <f>J17*VLOOKUP(R17,BASE_DADOS!A:O,10,0)</f>
        <v>0</v>
      </c>
      <c r="X17" s="31">
        <f t="shared" si="2"/>
        <v>0</v>
      </c>
      <c r="Y17" s="31">
        <f t="shared" si="3"/>
        <v>0</v>
      </c>
      <c r="Z17" s="3"/>
      <c r="AA17" s="5"/>
      <c r="AB17" s="32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3"/>
      <c r="AU17" s="3"/>
    </row>
    <row r="18" spans="1:47" ht="15" customHeight="1">
      <c r="A18" s="52"/>
      <c r="B18" s="265"/>
      <c r="C18" s="56" t="str">
        <f>BASE_DADOS!C11</f>
        <v>JORNAL DA RECORD</v>
      </c>
      <c r="D18" s="34" t="str">
        <f>IFERROR(VLOOKUP(R18,BASE_DADOS!A:E,4,0),"")</f>
        <v>SEG-SEX</v>
      </c>
      <c r="E18" s="34" t="str">
        <f>IFERROR(VLOOKUP(R18,BASE_DADOS!A:E,5,0),"")</f>
        <v>19H45</v>
      </c>
      <c r="F18" s="25"/>
      <c r="G18" s="25"/>
      <c r="H18" s="25"/>
      <c r="I18" s="25"/>
      <c r="J18" s="25"/>
      <c r="K18" s="26"/>
      <c r="L18" s="54">
        <f>VLOOKUP(R18,BASE_DADOS!A:O,14,0)</f>
        <v>0.13500000000000001</v>
      </c>
      <c r="M18" s="54">
        <f>VLOOKUP(R18,BASE_DADOS!A:O,15,0)</f>
        <v>0.24587462686567163</v>
      </c>
      <c r="N18" s="27">
        <f>VLOOKUP(R18,BASE_DADOS!A:O,12,0)</f>
        <v>185004.81</v>
      </c>
      <c r="O18" s="28">
        <f t="shared" si="0"/>
        <v>0</v>
      </c>
      <c r="P18" s="5"/>
      <c r="Q18" s="5"/>
      <c r="R18" s="31" t="str">
        <f t="shared" si="1"/>
        <v>SC1_FPOLISJORNAL DA RECORD</v>
      </c>
      <c r="S18" s="31">
        <f>F18*VLOOKUP(R18,BASE_DADOS!A:O,6,0)</f>
        <v>0</v>
      </c>
      <c r="T18" s="31">
        <f>G18*VLOOKUP(R18,BASE_DADOS!A:O,7,0)</f>
        <v>0</v>
      </c>
      <c r="U18" s="31">
        <f>H18*VLOOKUP(R18,BASE_DADOS!A:O,8,0)</f>
        <v>0</v>
      </c>
      <c r="V18" s="31">
        <f>I18*VLOOKUP(R18,BASE_DADOS!A:O,9,0)</f>
        <v>0</v>
      </c>
      <c r="W18" s="31">
        <f>J18*VLOOKUP(R18,BASE_DADOS!A:O,10,0)</f>
        <v>0</v>
      </c>
      <c r="X18" s="31">
        <f t="shared" si="2"/>
        <v>0</v>
      </c>
      <c r="Y18" s="31">
        <f t="shared" si="3"/>
        <v>0</v>
      </c>
      <c r="Z18" s="3"/>
      <c r="AA18" s="5"/>
      <c r="AB18" s="32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3"/>
      <c r="AU18" s="3"/>
    </row>
    <row r="19" spans="1:47" ht="15" customHeight="1">
      <c r="A19" s="52"/>
      <c r="B19" s="265"/>
      <c r="C19" s="56" t="str">
        <f>BASE_DADOS!C12</f>
        <v>NOVELA 3</v>
      </c>
      <c r="D19" s="34" t="str">
        <f>IFERROR(VLOOKUP(R19,BASE_DADOS!A:E,4,0),"")</f>
        <v>SEG-SEX</v>
      </c>
      <c r="E19" s="34" t="str">
        <f>IFERROR(VLOOKUP(R19,BASE_DADOS!A:E,5,0),"")</f>
        <v>21H00</v>
      </c>
      <c r="F19" s="25"/>
      <c r="G19" s="25"/>
      <c r="H19" s="25"/>
      <c r="I19" s="25"/>
      <c r="J19" s="25"/>
      <c r="K19" s="26"/>
      <c r="L19" s="54">
        <f>VLOOKUP(R19,BASE_DADOS!A:O,14,0)</f>
        <v>0.13208333333333924</v>
      </c>
      <c r="M19" s="54">
        <f>VLOOKUP(R19,BASE_DADOS!A:O,15,0)</f>
        <v>0.22105997210601103</v>
      </c>
      <c r="N19" s="27">
        <f>VLOOKUP(R19,BASE_DADOS!A:O,12,0)</f>
        <v>181007.7925000081</v>
      </c>
      <c r="O19" s="28">
        <f t="shared" si="0"/>
        <v>0</v>
      </c>
      <c r="P19" s="5"/>
      <c r="Q19" s="5"/>
      <c r="R19" s="31" t="str">
        <f t="shared" si="1"/>
        <v>SC1_FPOLISNOVELA 3</v>
      </c>
      <c r="S19" s="31">
        <f>F19*VLOOKUP(R19,BASE_DADOS!A:O,6,0)</f>
        <v>0</v>
      </c>
      <c r="T19" s="31">
        <f>G19*VLOOKUP(R19,BASE_DADOS!A:O,7,0)</f>
        <v>0</v>
      </c>
      <c r="U19" s="31">
        <f>H19*VLOOKUP(R19,BASE_DADOS!A:O,8,0)</f>
        <v>0</v>
      </c>
      <c r="V19" s="31">
        <f>I19*VLOOKUP(R19,BASE_DADOS!A:O,9,0)</f>
        <v>0</v>
      </c>
      <c r="W19" s="31">
        <f>J19*VLOOKUP(R19,BASE_DADOS!A:O,10,0)</f>
        <v>0</v>
      </c>
      <c r="X19" s="31">
        <f t="shared" si="2"/>
        <v>0</v>
      </c>
      <c r="Y19" s="31">
        <f t="shared" si="3"/>
        <v>0</v>
      </c>
      <c r="Z19" s="32"/>
      <c r="AA19" s="32"/>
      <c r="AB19" s="32"/>
      <c r="AC19" s="32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3"/>
      <c r="AU19" s="3"/>
    </row>
    <row r="20" spans="1:47" ht="15" customHeight="1">
      <c r="A20" s="52"/>
      <c r="B20" s="265"/>
      <c r="C20" s="56" t="str">
        <f>BASE_DADOS!C13</f>
        <v>NOVELA 22HS</v>
      </c>
      <c r="D20" s="34" t="str">
        <f>IFERROR(VLOOKUP(R20,BASE_DADOS!A:E,4,0),"")</f>
        <v>SEG-SEX</v>
      </c>
      <c r="E20" s="34" t="str">
        <f>IFERROR(VLOOKUP(R20,BASE_DADOS!A:E,5,0),"")</f>
        <v>21H45</v>
      </c>
      <c r="F20" s="25"/>
      <c r="G20" s="25"/>
      <c r="H20" s="25"/>
      <c r="I20" s="25"/>
      <c r="J20" s="25"/>
      <c r="K20" s="26"/>
      <c r="L20" s="54">
        <f>VLOOKUP(R20,BASE_DADOS!A:O,14,0)</f>
        <v>0.10458333333333777</v>
      </c>
      <c r="M20" s="54">
        <f>VLOOKUP(R20,BASE_DADOS!A:O,15,0)</f>
        <v>0.20117203748563686</v>
      </c>
      <c r="N20" s="27">
        <f>VLOOKUP(R20,BASE_DADOS!A:O,12,0)</f>
        <v>143321.62750000609</v>
      </c>
      <c r="O20" s="28">
        <f t="shared" si="0"/>
        <v>0</v>
      </c>
      <c r="P20" s="5"/>
      <c r="Q20" s="5"/>
      <c r="R20" s="31" t="str">
        <f t="shared" si="1"/>
        <v>SC1_FPOLISNOVELA 22HS</v>
      </c>
      <c r="S20" s="31">
        <f>F20*VLOOKUP(R20,BASE_DADOS!A:O,6,0)</f>
        <v>0</v>
      </c>
      <c r="T20" s="31">
        <f>G20*VLOOKUP(R20,BASE_DADOS!A:O,7,0)</f>
        <v>0</v>
      </c>
      <c r="U20" s="31">
        <f>H20*VLOOKUP(R20,BASE_DADOS!A:O,8,0)</f>
        <v>0</v>
      </c>
      <c r="V20" s="31">
        <f>I20*VLOOKUP(R20,BASE_DADOS!A:O,9,0)</f>
        <v>0</v>
      </c>
      <c r="W20" s="31">
        <f>J20*VLOOKUP(R20,BASE_DADOS!A:O,10,0)</f>
        <v>0</v>
      </c>
      <c r="X20" s="31">
        <f t="shared" si="2"/>
        <v>0</v>
      </c>
      <c r="Y20" s="31">
        <f t="shared" si="3"/>
        <v>0</v>
      </c>
      <c r="Z20" s="32"/>
      <c r="AA20" s="32"/>
      <c r="AB20" s="32"/>
      <c r="AC20" s="32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3"/>
      <c r="AU20" s="3"/>
    </row>
    <row r="21" spans="1:47" ht="15" hidden="1" customHeight="1">
      <c r="A21" s="52"/>
      <c r="B21" s="265"/>
      <c r="C21" s="56" t="str">
        <f>BASE_DADOS!C14</f>
        <v>REALITY SHOW 1</v>
      </c>
      <c r="D21" s="34" t="str">
        <f>IFERROR(VLOOKUP(R21,BASE_DADOS!A:E,4,0),"")</f>
        <v>SEG-SEX</v>
      </c>
      <c r="E21" s="34" t="str">
        <f>IFERROR(VLOOKUP(R21,BASE_DADOS!A:E,5,0),"")</f>
        <v>22H45</v>
      </c>
      <c r="F21" s="25"/>
      <c r="G21" s="25"/>
      <c r="H21" s="25"/>
      <c r="I21" s="25"/>
      <c r="J21" s="25"/>
      <c r="K21" s="26"/>
      <c r="L21" s="54">
        <f>VLOOKUP(R21,BASE_DADOS!A:O,14,0)</f>
        <v>6.5083333333333687E-2</v>
      </c>
      <c r="M21" s="54">
        <f>VLOOKUP(R21,BASE_DADOS!A:O,15,0)</f>
        <v>0.19054081484703225</v>
      </c>
      <c r="N21" s="27">
        <f>VLOOKUP(R21,BASE_DADOS!A:O,12,0)</f>
        <v>89190.590500000486</v>
      </c>
      <c r="O21" s="28">
        <f t="shared" si="0"/>
        <v>0</v>
      </c>
      <c r="P21" s="5"/>
      <c r="Q21" s="5"/>
      <c r="R21" s="31" t="str">
        <f t="shared" si="1"/>
        <v>SC1_FPOLISREALITY SHOW 1</v>
      </c>
      <c r="S21" s="31">
        <f>F21*VLOOKUP(R21,BASE_DADOS!A:O,6,0)</f>
        <v>0</v>
      </c>
      <c r="T21" s="31">
        <f>G21*VLOOKUP(R21,BASE_DADOS!A:O,7,0)</f>
        <v>0</v>
      </c>
      <c r="U21" s="31">
        <f>H21*VLOOKUP(R21,BASE_DADOS!A:O,8,0)</f>
        <v>0</v>
      </c>
      <c r="V21" s="31">
        <f>I21*VLOOKUP(R21,BASE_DADOS!A:O,9,0)</f>
        <v>0</v>
      </c>
      <c r="W21" s="31">
        <f>J21*VLOOKUP(R21,BASE_DADOS!A:O,10,0)</f>
        <v>0</v>
      </c>
      <c r="X21" s="31">
        <f t="shared" si="2"/>
        <v>0</v>
      </c>
      <c r="Y21" s="31">
        <f t="shared" si="3"/>
        <v>0</v>
      </c>
      <c r="Z21" s="3"/>
      <c r="AA21" s="32"/>
      <c r="AB21" s="32"/>
      <c r="AC21" s="32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3"/>
      <c r="AU21" s="3"/>
    </row>
    <row r="22" spans="1:47" ht="15" customHeight="1">
      <c r="A22" s="52"/>
      <c r="B22" s="265"/>
      <c r="C22" s="56" t="str">
        <f>BASE_DADOS!C15</f>
        <v>REALITY SHOW 2 - A FAZENDA</v>
      </c>
      <c r="D22" s="34" t="str">
        <f>IFERROR(VLOOKUP(R22,BASE_DADOS!A:E,4,0),"")</f>
        <v>SEG-SEX</v>
      </c>
      <c r="E22" s="34" t="str">
        <f>IFERROR(VLOOKUP(R22,BASE_DADOS!A:E,5,0),"")</f>
        <v>22H45</v>
      </c>
      <c r="F22" s="25"/>
      <c r="G22" s="25"/>
      <c r="H22" s="25"/>
      <c r="I22" s="25"/>
      <c r="J22" s="25"/>
      <c r="K22" s="26"/>
      <c r="L22" s="54">
        <f>VLOOKUP(R22,BASE_DADOS!A:O,14,0)</f>
        <v>6.5083333333333687E-2</v>
      </c>
      <c r="M22" s="54">
        <f>VLOOKUP(R22,BASE_DADOS!A:O,15,0)</f>
        <v>0.19054081484703225</v>
      </c>
      <c r="N22" s="27">
        <f>VLOOKUP(R22,BASE_DADOS!A:O,12,0)</f>
        <v>89190.590500000486</v>
      </c>
      <c r="O22" s="28">
        <f t="shared" si="0"/>
        <v>0</v>
      </c>
      <c r="P22" s="5"/>
      <c r="Q22" s="5"/>
      <c r="R22" s="31" t="str">
        <f t="shared" si="1"/>
        <v>SC1_FPOLISREALITY SHOW 2 - A FAZENDA</v>
      </c>
      <c r="S22" s="31">
        <f>F22*VLOOKUP(R22,BASE_DADOS!A:O,6,0)</f>
        <v>0</v>
      </c>
      <c r="T22" s="31">
        <f>G22*VLOOKUP(R22,BASE_DADOS!A:O,7,0)</f>
        <v>0</v>
      </c>
      <c r="U22" s="31">
        <f>H22*VLOOKUP(R22,BASE_DADOS!A:O,8,0)</f>
        <v>0</v>
      </c>
      <c r="V22" s="31">
        <f>I22*VLOOKUP(R22,BASE_DADOS!A:O,9,0)</f>
        <v>0</v>
      </c>
      <c r="W22" s="31">
        <f>J22*VLOOKUP(R22,BASE_DADOS!A:O,10,0)</f>
        <v>0</v>
      </c>
      <c r="X22" s="31">
        <f t="shared" si="2"/>
        <v>0</v>
      </c>
      <c r="Y22" s="31">
        <f t="shared" si="3"/>
        <v>0</v>
      </c>
      <c r="Z22" s="3"/>
      <c r="AA22" s="32"/>
      <c r="AB22" s="32"/>
      <c r="AC22" s="32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3"/>
      <c r="AU22" s="3"/>
    </row>
    <row r="23" spans="1:47" ht="15" customHeight="1">
      <c r="A23" s="52"/>
      <c r="B23" s="265"/>
      <c r="C23" s="56" t="str">
        <f>BASE_DADOS!C16</f>
        <v>REALITY SHOW 3 - Quilos Mortais</v>
      </c>
      <c r="D23" s="34" t="str">
        <f>IFERROR(VLOOKUP(R23,BASE_DADOS!A:E,4,0),"")</f>
        <v>SEG-DOM</v>
      </c>
      <c r="E23" s="34" t="str">
        <f>IFERROR(VLOOKUP(R23,BASE_DADOS!A:E,5,0),"")</f>
        <v>22H45</v>
      </c>
      <c r="F23" s="25"/>
      <c r="G23" s="25"/>
      <c r="H23" s="25"/>
      <c r="I23" s="25"/>
      <c r="J23" s="25"/>
      <c r="K23" s="26"/>
      <c r="L23" s="54">
        <f>VLOOKUP(R23,BASE_DADOS!A:O,14,0)</f>
        <v>6.5083333333333687E-2</v>
      </c>
      <c r="M23" s="54">
        <f>VLOOKUP(R23,BASE_DADOS!A:O,15,0)</f>
        <v>0.19054081484703225</v>
      </c>
      <c r="N23" s="27">
        <f>VLOOKUP(R23,BASE_DADOS!A:O,12,0)</f>
        <v>89190.590500000486</v>
      </c>
      <c r="O23" s="28">
        <f t="shared" si="0"/>
        <v>0</v>
      </c>
      <c r="P23" s="5"/>
      <c r="Q23" s="5"/>
      <c r="R23" s="31" t="str">
        <f t="shared" si="1"/>
        <v>SC1_FPOLISREALITY SHOW 3 - Quilos Mortais</v>
      </c>
      <c r="S23" s="31">
        <f>F23*VLOOKUP(R23,BASE_DADOS!A:O,6,0)</f>
        <v>0</v>
      </c>
      <c r="T23" s="31">
        <f>G23*VLOOKUP(R23,BASE_DADOS!A:O,7,0)</f>
        <v>0</v>
      </c>
      <c r="U23" s="31">
        <f>H23*VLOOKUP(R23,BASE_DADOS!A:O,8,0)</f>
        <v>0</v>
      </c>
      <c r="V23" s="31">
        <f>I23*VLOOKUP(R23,BASE_DADOS!A:O,9,0)</f>
        <v>0</v>
      </c>
      <c r="W23" s="31">
        <f>J23*VLOOKUP(R23,BASE_DADOS!A:O,10,0)</f>
        <v>0</v>
      </c>
      <c r="X23" s="31">
        <f t="shared" si="2"/>
        <v>0</v>
      </c>
      <c r="Y23" s="31">
        <f t="shared" si="3"/>
        <v>0</v>
      </c>
      <c r="Z23" s="3"/>
      <c r="AA23" s="32"/>
      <c r="AB23" s="32"/>
      <c r="AC23" s="32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3"/>
      <c r="AU23" s="3"/>
    </row>
    <row r="24" spans="1:47" ht="15" customHeight="1">
      <c r="A24" s="52"/>
      <c r="B24" s="266"/>
      <c r="C24" s="56" t="str">
        <f>BASE_DADOS!C17</f>
        <v>SÉRIE PREMIUM</v>
      </c>
      <c r="D24" s="34" t="str">
        <f>IFERROR(VLOOKUP(R24,BASE_DADOS!A:E,4,0),"")</f>
        <v>SEG-SEX</v>
      </c>
      <c r="E24" s="34" t="str">
        <f>IFERROR(VLOOKUP(R24,BASE_DADOS!A:E,5,0),"")</f>
        <v>23H45</v>
      </c>
      <c r="F24" s="25"/>
      <c r="G24" s="25"/>
      <c r="H24" s="25"/>
      <c r="I24" s="25"/>
      <c r="J24" s="25"/>
      <c r="K24" s="26"/>
      <c r="L24" s="54">
        <f>VLOOKUP(R24,BASE_DADOS!A:O,14,0)</f>
        <v>4.7916666666664769E-2</v>
      </c>
      <c r="M24" s="54">
        <f>VLOOKUP(R24,BASE_DADOS!A:O,15,0)</f>
        <v>0.19008264462808722</v>
      </c>
      <c r="N24" s="27">
        <f>VLOOKUP(R24,BASE_DADOS!A:O,12,0)</f>
        <v>65665.287499997401</v>
      </c>
      <c r="O24" s="28">
        <f t="shared" si="0"/>
        <v>0</v>
      </c>
      <c r="P24" s="5"/>
      <c r="Q24" s="5"/>
      <c r="R24" s="31" t="str">
        <f t="shared" si="1"/>
        <v>SC1_FPOLISSÉRIE PREMIUM</v>
      </c>
      <c r="S24" s="31">
        <f>F24*VLOOKUP(R24,BASE_DADOS!A:O,6,0)</f>
        <v>0</v>
      </c>
      <c r="T24" s="31">
        <f>G24*VLOOKUP(R24,BASE_DADOS!A:O,7,0)</f>
        <v>0</v>
      </c>
      <c r="U24" s="31">
        <f>H24*VLOOKUP(R24,BASE_DADOS!A:O,8,0)</f>
        <v>0</v>
      </c>
      <c r="V24" s="31">
        <f>I24*VLOOKUP(R24,BASE_DADOS!A:O,9,0)</f>
        <v>0</v>
      </c>
      <c r="W24" s="31">
        <f>J24*VLOOKUP(R24,BASE_DADOS!A:O,10,0)</f>
        <v>0</v>
      </c>
      <c r="X24" s="31">
        <f t="shared" si="2"/>
        <v>0</v>
      </c>
      <c r="Y24" s="31">
        <f t="shared" si="3"/>
        <v>0</v>
      </c>
      <c r="Z24" s="3"/>
      <c r="AA24" s="32"/>
      <c r="AB24" s="32"/>
      <c r="AC24" s="32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3"/>
      <c r="AU24" s="3"/>
    </row>
    <row r="25" spans="1:47" ht="15" customHeight="1">
      <c r="A25" s="52"/>
      <c r="B25" s="286" t="s">
        <v>26</v>
      </c>
      <c r="C25" s="56" t="str">
        <f>BASE_DADOS!C18</f>
        <v>BRASIL CAMINHONEIRO</v>
      </c>
      <c r="D25" s="34" t="str">
        <f>IFERROR(VLOOKUP(R25,BASE_DADOS!A:E,4,0),"")</f>
        <v>SAB</v>
      </c>
      <c r="E25" s="34" t="str">
        <f>IFERROR(VLOOKUP(R25,BASE_DADOS!A:E,5,0),"")</f>
        <v>07H00</v>
      </c>
      <c r="F25" s="25"/>
      <c r="G25" s="25"/>
      <c r="H25" s="25"/>
      <c r="I25" s="25"/>
      <c r="J25" s="25"/>
      <c r="K25" s="26"/>
      <c r="L25" s="54">
        <f>VLOOKUP(R25,BASE_DADOS!A:O,14,0)</f>
        <v>0.12</v>
      </c>
      <c r="M25" s="54">
        <f>VLOOKUP(R25,BASE_DADOS!A:O,15,0)</f>
        <v>0.2099125364431487</v>
      </c>
      <c r="N25" s="27">
        <f>VLOOKUP(R25,BASE_DADOS!A:O,12,0)</f>
        <v>164448.72</v>
      </c>
      <c r="O25" s="28">
        <f t="shared" si="0"/>
        <v>0</v>
      </c>
      <c r="P25" s="5"/>
      <c r="Q25" s="5"/>
      <c r="R25" s="31" t="str">
        <f t="shared" si="1"/>
        <v>SC1_FPOLISBRASIL CAMINHONEIRO</v>
      </c>
      <c r="S25" s="31">
        <f>F25*VLOOKUP(R25,BASE_DADOS!A:O,6,0)</f>
        <v>0</v>
      </c>
      <c r="T25" s="31">
        <f>G25*VLOOKUP(R25,BASE_DADOS!A:O,7,0)</f>
        <v>0</v>
      </c>
      <c r="U25" s="31">
        <f>H25*VLOOKUP(R25,BASE_DADOS!A:O,8,0)</f>
        <v>0</v>
      </c>
      <c r="V25" s="31">
        <f>I25*VLOOKUP(R25,BASE_DADOS!A:O,9,0)</f>
        <v>0</v>
      </c>
      <c r="W25" s="31">
        <f>J25*VLOOKUP(R25,BASE_DADOS!A:O,10,0)</f>
        <v>0</v>
      </c>
      <c r="X25" s="31">
        <f t="shared" si="2"/>
        <v>0</v>
      </c>
      <c r="Y25" s="31">
        <f t="shared" si="3"/>
        <v>0</v>
      </c>
      <c r="Z25" s="3"/>
      <c r="AA25" s="5"/>
      <c r="AB25" s="32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3"/>
      <c r="AU25" s="3"/>
    </row>
    <row r="26" spans="1:47" ht="15" customHeight="1">
      <c r="A26" s="52"/>
      <c r="B26" s="273"/>
      <c r="C26" s="56" t="str">
        <f>BASE_DADOS!C19</f>
        <v>FALA BRASIL - EDIÇÃO DE SÁBADO</v>
      </c>
      <c r="D26" s="34" t="str">
        <f>IFERROR(VLOOKUP(R26,BASE_DADOS!A:E,4,0),"")</f>
        <v>SAB</v>
      </c>
      <c r="E26" s="34" t="str">
        <f>IFERROR(VLOOKUP(R26,BASE_DADOS!A:E,5,0),"")</f>
        <v>07H30</v>
      </c>
      <c r="F26" s="25"/>
      <c r="G26" s="25"/>
      <c r="H26" s="25"/>
      <c r="I26" s="25"/>
      <c r="J26" s="25"/>
      <c r="K26" s="26"/>
      <c r="L26" s="54">
        <f>VLOOKUP(R26,BASE_DADOS!A:O,14,0)</f>
        <v>0.12</v>
      </c>
      <c r="M26" s="54">
        <f>VLOOKUP(R26,BASE_DADOS!A:O,15,0)</f>
        <v>0.2099125364431487</v>
      </c>
      <c r="N26" s="27">
        <f>VLOOKUP(R26,BASE_DADOS!A:O,12,0)</f>
        <v>164448.72</v>
      </c>
      <c r="O26" s="28">
        <f t="shared" si="0"/>
        <v>0</v>
      </c>
      <c r="P26" s="5"/>
      <c r="Q26" s="5"/>
      <c r="R26" s="31" t="str">
        <f t="shared" si="1"/>
        <v>SC1_FPOLISFALA BRASIL - EDIÇÃO DE SÁBADO</v>
      </c>
      <c r="S26" s="31">
        <f>F26*VLOOKUP(R26,BASE_DADOS!A:O,6,0)</f>
        <v>0</v>
      </c>
      <c r="T26" s="31">
        <f>G26*VLOOKUP(R26,BASE_DADOS!A:O,7,0)</f>
        <v>0</v>
      </c>
      <c r="U26" s="31">
        <f>H26*VLOOKUP(R26,BASE_DADOS!A:O,8,0)</f>
        <v>0</v>
      </c>
      <c r="V26" s="31">
        <f>I26*VLOOKUP(R26,BASE_DADOS!A:O,9,0)</f>
        <v>0</v>
      </c>
      <c r="W26" s="31">
        <f>J26*VLOOKUP(R26,BASE_DADOS!A:O,10,0)</f>
        <v>0</v>
      </c>
      <c r="X26" s="31">
        <f t="shared" si="2"/>
        <v>0</v>
      </c>
      <c r="Y26" s="31">
        <f t="shared" si="3"/>
        <v>0</v>
      </c>
      <c r="Z26" s="3"/>
      <c r="AA26" s="5"/>
      <c r="AB26" s="32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3"/>
      <c r="AU26" s="3"/>
    </row>
    <row r="27" spans="1:47" ht="15" customHeight="1">
      <c r="A27" s="52"/>
      <c r="B27" s="273"/>
      <c r="C27" s="56" t="str">
        <f>BASE_DADOS!C20</f>
        <v>BALANÇO GERAL SC - ED SÁBADO - ESTADUAL (1)</v>
      </c>
      <c r="D27" s="34" t="str">
        <f>IFERROR(VLOOKUP(R27,BASE_DADOS!A:E,4,0),"")</f>
        <v>SAB</v>
      </c>
      <c r="E27" s="34" t="str">
        <f>IFERROR(VLOOKUP(R27,BASE_DADOS!A:E,5,0),"")</f>
        <v>12H00</v>
      </c>
      <c r="F27" s="25"/>
      <c r="G27" s="25"/>
      <c r="H27" s="25"/>
      <c r="I27" s="25"/>
      <c r="J27" s="25"/>
      <c r="K27" s="26"/>
      <c r="L27" s="54">
        <f>VLOOKUP(R27,BASE_DADOS!A:O,14,0)</f>
        <v>0.12</v>
      </c>
      <c r="M27" s="54">
        <f>VLOOKUP(R27,BASE_DADOS!A:O,15,0)</f>
        <v>0.2099125364431487</v>
      </c>
      <c r="N27" s="27">
        <f>VLOOKUP(R27,BASE_DADOS!A:O,12,0)</f>
        <v>164448.72</v>
      </c>
      <c r="O27" s="28">
        <f t="shared" si="0"/>
        <v>0</v>
      </c>
      <c r="P27" s="5"/>
      <c r="Q27" s="5"/>
      <c r="R27" s="31" t="str">
        <f t="shared" si="1"/>
        <v>SC1_FPOLISBALANÇO GERAL SC - ED SÁBADO - ESTADUAL (1)</v>
      </c>
      <c r="S27" s="31">
        <f>F27*VLOOKUP(R27,BASE_DADOS!A:O,6,0)</f>
        <v>0</v>
      </c>
      <c r="T27" s="31">
        <f>G27*VLOOKUP(R27,BASE_DADOS!A:O,7,0)</f>
        <v>0</v>
      </c>
      <c r="U27" s="31">
        <f>H27*VLOOKUP(R27,BASE_DADOS!A:O,8,0)</f>
        <v>0</v>
      </c>
      <c r="V27" s="31">
        <f>I27*VLOOKUP(R27,BASE_DADOS!A:O,9,0)</f>
        <v>0</v>
      </c>
      <c r="W27" s="31">
        <f>J27*VLOOKUP(R27,BASE_DADOS!A:O,10,0)</f>
        <v>0</v>
      </c>
      <c r="X27" s="31">
        <f t="shared" si="2"/>
        <v>0</v>
      </c>
      <c r="Y27" s="31">
        <f t="shared" si="3"/>
        <v>0</v>
      </c>
      <c r="Z27" s="3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3"/>
      <c r="AU27" s="3"/>
    </row>
    <row r="28" spans="1:47" ht="15" customHeight="1">
      <c r="A28" s="52"/>
      <c r="B28" s="273"/>
      <c r="C28" s="53" t="str">
        <f>BASE_DADOS!C21</f>
        <v>CLUBE DA BOLA</v>
      </c>
      <c r="D28" s="34" t="str">
        <f>IFERROR(VLOOKUP(R28,BASE_DADOS!A:E,4,0),"")</f>
        <v>SAB</v>
      </c>
      <c r="E28" s="34" t="str">
        <f>IFERROR(VLOOKUP(R28,BASE_DADOS!A:E,5,0),"")</f>
        <v>13H30</v>
      </c>
      <c r="F28" s="25"/>
      <c r="G28" s="25"/>
      <c r="H28" s="25"/>
      <c r="I28" s="25"/>
      <c r="J28" s="25"/>
      <c r="K28" s="26"/>
      <c r="L28" s="54">
        <f>VLOOKUP(R28,BASE_DADOS!A:O,14,0)</f>
        <v>0.12</v>
      </c>
      <c r="M28" s="54">
        <f>VLOOKUP(R28,BASE_DADOS!A:O,15,0)</f>
        <v>0.2099125364431487</v>
      </c>
      <c r="N28" s="27">
        <f>VLOOKUP(R28,BASE_DADOS!A:O,12,0)</f>
        <v>164448.72</v>
      </c>
      <c r="O28" s="28">
        <f t="shared" si="0"/>
        <v>0</v>
      </c>
      <c r="P28" s="5"/>
      <c r="Q28" s="5"/>
      <c r="R28" s="31" t="str">
        <f t="shared" si="1"/>
        <v>SC1_FPOLISCLUBE DA BOLA</v>
      </c>
      <c r="S28" s="31">
        <f>F28*VLOOKUP(R28,BASE_DADOS!A:O,6,0)</f>
        <v>0</v>
      </c>
      <c r="T28" s="31">
        <f>G28*VLOOKUP(R28,BASE_DADOS!A:O,7,0)</f>
        <v>0</v>
      </c>
      <c r="U28" s="31">
        <f>H28*VLOOKUP(R28,BASE_DADOS!A:O,8,0)</f>
        <v>0</v>
      </c>
      <c r="V28" s="31">
        <f>I28*VLOOKUP(R28,BASE_DADOS!A:O,9,0)</f>
        <v>0</v>
      </c>
      <c r="W28" s="31">
        <f>J28*VLOOKUP(R28,BASE_DADOS!A:O,10,0)</f>
        <v>0</v>
      </c>
      <c r="X28" s="31">
        <f t="shared" si="2"/>
        <v>0</v>
      </c>
      <c r="Y28" s="31">
        <f t="shared" si="3"/>
        <v>0</v>
      </c>
      <c r="Z28" s="3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3"/>
      <c r="AU28" s="3"/>
    </row>
    <row r="29" spans="1:47" ht="15" customHeight="1">
      <c r="A29" s="52"/>
      <c r="B29" s="273"/>
      <c r="C29" s="56" t="str">
        <f>BASE_DADOS!C22</f>
        <v>CINE AVENTURA</v>
      </c>
      <c r="D29" s="34" t="str">
        <f>IFERROR(VLOOKUP(R29,BASE_DADOS!A:E,4,0),"")</f>
        <v>SAB</v>
      </c>
      <c r="E29" s="34" t="str">
        <f>IFERROR(VLOOKUP(R29,BASE_DADOS!A:E,5,0),"")</f>
        <v>15H00</v>
      </c>
      <c r="F29" s="25"/>
      <c r="G29" s="25"/>
      <c r="H29" s="25"/>
      <c r="I29" s="25"/>
      <c r="J29" s="25"/>
      <c r="K29" s="26"/>
      <c r="L29" s="54">
        <f>VLOOKUP(R29,BASE_DADOS!A:O,14,0)</f>
        <v>0.12</v>
      </c>
      <c r="M29" s="54">
        <f>VLOOKUP(R29,BASE_DADOS!A:O,15,0)</f>
        <v>0.2099125364431487</v>
      </c>
      <c r="N29" s="27">
        <f>VLOOKUP(R29,BASE_DADOS!A:O,12,0)</f>
        <v>164448.72</v>
      </c>
      <c r="O29" s="28">
        <f t="shared" si="0"/>
        <v>0</v>
      </c>
      <c r="P29" s="5"/>
      <c r="Q29" s="5"/>
      <c r="R29" s="31" t="str">
        <f t="shared" si="1"/>
        <v>SC1_FPOLISCINE AVENTURA</v>
      </c>
      <c r="S29" s="31">
        <f>F29*VLOOKUP(R29,BASE_DADOS!A:O,6,0)</f>
        <v>0</v>
      </c>
      <c r="T29" s="31">
        <f>G29*VLOOKUP(R29,BASE_DADOS!A:O,7,0)</f>
        <v>0</v>
      </c>
      <c r="U29" s="31">
        <f>H29*VLOOKUP(R29,BASE_DADOS!A:O,8,0)</f>
        <v>0</v>
      </c>
      <c r="V29" s="31">
        <f>I29*VLOOKUP(R29,BASE_DADOS!A:O,9,0)</f>
        <v>0</v>
      </c>
      <c r="W29" s="31">
        <f>J29*VLOOKUP(R29,BASE_DADOS!A:O,10,0)</f>
        <v>0</v>
      </c>
      <c r="X29" s="31">
        <f t="shared" si="2"/>
        <v>0</v>
      </c>
      <c r="Y29" s="31">
        <f t="shared" si="3"/>
        <v>0</v>
      </c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"/>
      <c r="AU29" s="3"/>
    </row>
    <row r="30" spans="1:47" ht="15" customHeight="1">
      <c r="A30" s="52"/>
      <c r="B30" s="273"/>
      <c r="C30" s="56" t="str">
        <f>BASE_DADOS!C23</f>
        <v>CIDADE ALERTA - EDIÇÃO DE SÁBADO 1</v>
      </c>
      <c r="D30" s="34" t="str">
        <f>IFERROR(VLOOKUP(R30,BASE_DADOS!A:E,4,0),"")</f>
        <v>SAB</v>
      </c>
      <c r="E30" s="34" t="str">
        <f>IFERROR(VLOOKUP(R30,BASE_DADOS!A:E,5,0),"")</f>
        <v>17H00</v>
      </c>
      <c r="F30" s="25"/>
      <c r="G30" s="25"/>
      <c r="H30" s="25"/>
      <c r="I30" s="25"/>
      <c r="J30" s="25"/>
      <c r="K30" s="26"/>
      <c r="L30" s="54">
        <f>VLOOKUP(R30,BASE_DADOS!A:O,14,0)</f>
        <v>0.12</v>
      </c>
      <c r="M30" s="54">
        <f>VLOOKUP(R30,BASE_DADOS!A:O,15,0)</f>
        <v>0.2099125364431487</v>
      </c>
      <c r="N30" s="27">
        <f>VLOOKUP(R30,BASE_DADOS!A:O,12,0)</f>
        <v>164448.72</v>
      </c>
      <c r="O30" s="28">
        <f t="shared" si="0"/>
        <v>0</v>
      </c>
      <c r="P30" s="5"/>
      <c r="Q30" s="5"/>
      <c r="R30" s="31" t="str">
        <f t="shared" si="1"/>
        <v>SC1_FPOLISCIDADE ALERTA - EDIÇÃO DE SÁBADO 1</v>
      </c>
      <c r="S30" s="31">
        <f>F30*VLOOKUP(R30,BASE_DADOS!A:O,6,0)</f>
        <v>0</v>
      </c>
      <c r="T30" s="31">
        <f>G30*VLOOKUP(R30,BASE_DADOS!A:O,7,0)</f>
        <v>0</v>
      </c>
      <c r="U30" s="31">
        <f>H30*VLOOKUP(R30,BASE_DADOS!A:O,8,0)</f>
        <v>0</v>
      </c>
      <c r="V30" s="31">
        <f>I30*VLOOKUP(R30,BASE_DADOS!A:O,9,0)</f>
        <v>0</v>
      </c>
      <c r="W30" s="31">
        <f>J30*VLOOKUP(R30,BASE_DADOS!A:O,10,0)</f>
        <v>0</v>
      </c>
      <c r="X30" s="31">
        <f t="shared" si="2"/>
        <v>0</v>
      </c>
      <c r="Y30" s="31">
        <f t="shared" si="3"/>
        <v>0</v>
      </c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"/>
      <c r="AU30" s="3"/>
    </row>
    <row r="31" spans="1:47" ht="15" customHeight="1">
      <c r="A31" s="52"/>
      <c r="B31" s="273"/>
      <c r="C31" s="56" t="str">
        <f>BASE_DADOS!C24</f>
        <v>JORNAL DA RECORD - EDIÇÃO DE SÁBADO</v>
      </c>
      <c r="D31" s="34" t="str">
        <f>IFERROR(VLOOKUP(R31,BASE_DADOS!A:E,4,0),"")</f>
        <v>SAB</v>
      </c>
      <c r="E31" s="34" t="str">
        <f>IFERROR(VLOOKUP(R31,BASE_DADOS!A:E,5,0),"")</f>
        <v>19H45</v>
      </c>
      <c r="F31" s="25"/>
      <c r="G31" s="25"/>
      <c r="H31" s="25"/>
      <c r="I31" s="25"/>
      <c r="J31" s="25"/>
      <c r="K31" s="26"/>
      <c r="L31" s="54">
        <f>VLOOKUP(R31,BASE_DADOS!A:O,14,0)</f>
        <v>0.12</v>
      </c>
      <c r="M31" s="54">
        <f>VLOOKUP(R31,BASE_DADOS!A:O,15,0)</f>
        <v>0.2099125364431487</v>
      </c>
      <c r="N31" s="27">
        <f>VLOOKUP(R31,BASE_DADOS!A:O,12,0)</f>
        <v>164448.72</v>
      </c>
      <c r="O31" s="28">
        <f t="shared" si="0"/>
        <v>0</v>
      </c>
      <c r="P31" s="5"/>
      <c r="Q31" s="5"/>
      <c r="R31" s="31" t="str">
        <f t="shared" si="1"/>
        <v>SC1_FPOLISJORNAL DA RECORD - EDIÇÃO DE SÁBADO</v>
      </c>
      <c r="S31" s="31">
        <f>F31*VLOOKUP(R31,BASE_DADOS!A:O,6,0)</f>
        <v>0</v>
      </c>
      <c r="T31" s="31">
        <f>G31*VLOOKUP(R31,BASE_DADOS!A:O,7,0)</f>
        <v>0</v>
      </c>
      <c r="U31" s="31">
        <f>H31*VLOOKUP(R31,BASE_DADOS!A:O,8,0)</f>
        <v>0</v>
      </c>
      <c r="V31" s="31">
        <f>I31*VLOOKUP(R31,BASE_DADOS!A:O,9,0)</f>
        <v>0</v>
      </c>
      <c r="W31" s="31">
        <f>J31*VLOOKUP(R31,BASE_DADOS!A:O,10,0)</f>
        <v>0</v>
      </c>
      <c r="X31" s="31">
        <f t="shared" si="2"/>
        <v>0</v>
      </c>
      <c r="Y31" s="31">
        <f t="shared" si="3"/>
        <v>0</v>
      </c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"/>
      <c r="AU31" s="3"/>
    </row>
    <row r="32" spans="1:47" ht="15" customHeight="1">
      <c r="A32" s="52"/>
      <c r="B32" s="273"/>
      <c r="C32" s="56" t="str">
        <f>BASE_DADOS!C25</f>
        <v xml:space="preserve">NOVELA 3 - MELHORES MOMENTOS </v>
      </c>
      <c r="D32" s="34" t="str">
        <f>IFERROR(VLOOKUP(R32,BASE_DADOS!A:E,4,0),"")</f>
        <v>SAB</v>
      </c>
      <c r="E32" s="34" t="str">
        <f>IFERROR(VLOOKUP(R32,BASE_DADOS!A:E,5,0),"")</f>
        <v>21H00</v>
      </c>
      <c r="F32" s="25"/>
      <c r="G32" s="25"/>
      <c r="H32" s="25"/>
      <c r="I32" s="25"/>
      <c r="J32" s="25"/>
      <c r="K32" s="26"/>
      <c r="L32" s="54">
        <f>VLOOKUP(R32,BASE_DADOS!A:O,14,0)</f>
        <v>0.12</v>
      </c>
      <c r="M32" s="54">
        <f>VLOOKUP(R32,BASE_DADOS!A:O,15,0)</f>
        <v>0.2099125364431487</v>
      </c>
      <c r="N32" s="27">
        <f>VLOOKUP(R32,BASE_DADOS!A:O,12,0)</f>
        <v>164448.72</v>
      </c>
      <c r="O32" s="28">
        <f t="shared" si="0"/>
        <v>0</v>
      </c>
      <c r="P32" s="5"/>
      <c r="Q32" s="5"/>
      <c r="R32" s="31" t="str">
        <f t="shared" si="1"/>
        <v xml:space="preserve">SC1_FPOLISNOVELA 3 - MELHORES MOMENTOS </v>
      </c>
      <c r="S32" s="31">
        <f>F32*VLOOKUP(R32,BASE_DADOS!A:O,6,0)</f>
        <v>0</v>
      </c>
      <c r="T32" s="31">
        <f>G32*VLOOKUP(R32,BASE_DADOS!A:O,7,0)</f>
        <v>0</v>
      </c>
      <c r="U32" s="31">
        <f>H32*VLOOKUP(R32,BASE_DADOS!A:O,8,0)</f>
        <v>0</v>
      </c>
      <c r="V32" s="31">
        <f>I32*VLOOKUP(R32,BASE_DADOS!A:O,9,0)</f>
        <v>0</v>
      </c>
      <c r="W32" s="31">
        <f>J32*VLOOKUP(R32,BASE_DADOS!A:O,10,0)</f>
        <v>0</v>
      </c>
      <c r="X32" s="31">
        <f t="shared" si="2"/>
        <v>0</v>
      </c>
      <c r="Y32" s="31">
        <f t="shared" si="3"/>
        <v>0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"/>
      <c r="AU32" s="3"/>
    </row>
    <row r="33" spans="1:47" ht="15" customHeight="1">
      <c r="A33" s="52"/>
      <c r="B33" s="273"/>
      <c r="C33" s="56" t="str">
        <f>BASE_DADOS!C26</f>
        <v xml:space="preserve">SUPER TELA </v>
      </c>
      <c r="D33" s="34" t="str">
        <f>IFERROR(VLOOKUP(R33,BASE_DADOS!A:E,4,0),"")</f>
        <v>SAB</v>
      </c>
      <c r="E33" s="34" t="str">
        <f>IFERROR(VLOOKUP(R33,BASE_DADOS!A:E,5,0),"")</f>
        <v>22H30</v>
      </c>
      <c r="F33" s="25"/>
      <c r="G33" s="25"/>
      <c r="H33" s="25"/>
      <c r="I33" s="25"/>
      <c r="J33" s="25"/>
      <c r="K33" s="26"/>
      <c r="L33" s="54">
        <f>VLOOKUP(R33,BASE_DADOS!A:O,14,0)</f>
        <v>0.12</v>
      </c>
      <c r="M33" s="54">
        <f>VLOOKUP(R33,BASE_DADOS!A:O,15,0)</f>
        <v>0.2099125364431487</v>
      </c>
      <c r="N33" s="27">
        <f>VLOOKUP(R33,BASE_DADOS!A:O,12,0)</f>
        <v>164448.72</v>
      </c>
      <c r="O33" s="28">
        <f t="shared" si="0"/>
        <v>0</v>
      </c>
      <c r="P33" s="5"/>
      <c r="Q33" s="5"/>
      <c r="R33" s="31" t="str">
        <f t="shared" si="1"/>
        <v xml:space="preserve">SC1_FPOLISSUPER TELA </v>
      </c>
      <c r="S33" s="31">
        <f>F33*VLOOKUP(R33,BASE_DADOS!A:O,6,0)</f>
        <v>0</v>
      </c>
      <c r="T33" s="31">
        <f>G33*VLOOKUP(R33,BASE_DADOS!A:O,7,0)</f>
        <v>0</v>
      </c>
      <c r="U33" s="31">
        <f>H33*VLOOKUP(R33,BASE_DADOS!A:O,8,0)</f>
        <v>0</v>
      </c>
      <c r="V33" s="31">
        <f>I33*VLOOKUP(R33,BASE_DADOS!A:O,9,0)</f>
        <v>0</v>
      </c>
      <c r="W33" s="31">
        <f>J33*VLOOKUP(R33,BASE_DADOS!A:O,10,0)</f>
        <v>0</v>
      </c>
      <c r="X33" s="31">
        <f t="shared" si="2"/>
        <v>0</v>
      </c>
      <c r="Y33" s="31">
        <f t="shared" si="3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"/>
      <c r="AU33" s="3"/>
    </row>
    <row r="34" spans="1:47" ht="14.25" customHeight="1">
      <c r="A34" s="52"/>
      <c r="B34" s="275"/>
      <c r="C34" s="56" t="str">
        <f>BASE_DADOS!C27</f>
        <v>SÉRIE DE SÁBADO</v>
      </c>
      <c r="D34" s="34" t="str">
        <f>IFERROR(VLOOKUP(R34,BASE_DADOS!A:E,4,0),"")</f>
        <v>SÁB</v>
      </c>
      <c r="E34" s="34" t="str">
        <f>IFERROR(VLOOKUP(R34,BASE_DADOS!A:E,5,0),"")</f>
        <v>00H00</v>
      </c>
      <c r="F34" s="25"/>
      <c r="G34" s="25"/>
      <c r="H34" s="25"/>
      <c r="I34" s="25"/>
      <c r="J34" s="25"/>
      <c r="K34" s="26"/>
      <c r="L34" s="54">
        <f>VLOOKUP(R34,BASE_DADOS!A:O,14,0)</f>
        <v>0.12</v>
      </c>
      <c r="M34" s="54">
        <f>VLOOKUP(R34,BASE_DADOS!A:O,15,0)</f>
        <v>0.2099125364431487</v>
      </c>
      <c r="N34" s="27">
        <f>VLOOKUP(R34,BASE_DADOS!A:O,12,0)</f>
        <v>164448.72</v>
      </c>
      <c r="O34" s="28">
        <f t="shared" si="0"/>
        <v>0</v>
      </c>
      <c r="P34" s="5"/>
      <c r="Q34" s="5"/>
      <c r="R34" s="31" t="str">
        <f t="shared" si="1"/>
        <v>SC1_FPOLISSÉRIE DE SÁBADO</v>
      </c>
      <c r="S34" s="31">
        <f>F34*VLOOKUP(R34,BASE_DADOS!A:O,6,0)</f>
        <v>0</v>
      </c>
      <c r="T34" s="31">
        <f>G34*VLOOKUP(R34,BASE_DADOS!A:O,7,0)</f>
        <v>0</v>
      </c>
      <c r="U34" s="31">
        <f>H34*VLOOKUP(R34,BASE_DADOS!A:O,8,0)</f>
        <v>0</v>
      </c>
      <c r="V34" s="31">
        <f>I34*VLOOKUP(R34,BASE_DADOS!A:O,9,0)</f>
        <v>0</v>
      </c>
      <c r="W34" s="31">
        <f>J34*VLOOKUP(R34,BASE_DADOS!A:O,10,0)</f>
        <v>0</v>
      </c>
      <c r="X34" s="31">
        <f t="shared" si="2"/>
        <v>0</v>
      </c>
      <c r="Y34" s="31">
        <f t="shared" si="3"/>
        <v>0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"/>
      <c r="AU34" s="3"/>
    </row>
    <row r="35" spans="1:47" ht="15" customHeight="1">
      <c r="A35" s="52"/>
      <c r="B35" s="272" t="s">
        <v>27</v>
      </c>
      <c r="C35" s="53" t="str">
        <f>BASE_DADOS!C28</f>
        <v>AGRO SAÚDE E COOPERAÇÃO</v>
      </c>
      <c r="D35" s="34" t="str">
        <f>IFERROR(VLOOKUP(R35,BASE_DADOS!A:E,4,0),"")</f>
        <v>DOM</v>
      </c>
      <c r="E35" s="34" t="str">
        <f>IFERROR(VLOOKUP(R35,BASE_DADOS!A:E,5,0),"")</f>
        <v>09H00</v>
      </c>
      <c r="F35" s="25"/>
      <c r="G35" s="25"/>
      <c r="H35" s="25"/>
      <c r="I35" s="25"/>
      <c r="J35" s="25"/>
      <c r="K35" s="26"/>
      <c r="L35" s="54">
        <f>VLOOKUP(R35,BASE_DADOS!A:O,14,0)</f>
        <v>0.10916666666666666</v>
      </c>
      <c r="M35" s="54">
        <f>VLOOKUP(R35,BASE_DADOS!A:O,15,0)</f>
        <v>0.18594748048261178</v>
      </c>
      <c r="N35" s="27">
        <f>VLOOKUP(R35,BASE_DADOS!A:O,12,0)</f>
        <v>149602.655</v>
      </c>
      <c r="O35" s="28">
        <f t="shared" si="0"/>
        <v>0</v>
      </c>
      <c r="P35" s="5"/>
      <c r="Q35" s="5"/>
      <c r="R35" s="31" t="str">
        <f t="shared" si="1"/>
        <v>SC1_FPOLISAGRO SAÚDE E COOPERAÇÃO</v>
      </c>
      <c r="S35" s="31">
        <f>F35*VLOOKUP(R35,BASE_DADOS!A:O,6,0)</f>
        <v>0</v>
      </c>
      <c r="T35" s="31">
        <f>G35*VLOOKUP(R35,BASE_DADOS!A:O,7,0)</f>
        <v>0</v>
      </c>
      <c r="U35" s="31">
        <f>H35*VLOOKUP(R35,BASE_DADOS!A:O,8,0)</f>
        <v>0</v>
      </c>
      <c r="V35" s="31">
        <f>I35*VLOOKUP(R35,BASE_DADOS!A:O,9,0)</f>
        <v>0</v>
      </c>
      <c r="W35" s="31">
        <f>J35*VLOOKUP(R35,BASE_DADOS!A:O,10,0)</f>
        <v>0</v>
      </c>
      <c r="X35" s="31">
        <f t="shared" si="2"/>
        <v>0</v>
      </c>
      <c r="Y35" s="31">
        <f t="shared" si="3"/>
        <v>0</v>
      </c>
      <c r="Z35" s="3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3"/>
      <c r="AU35" s="3"/>
    </row>
    <row r="36" spans="1:47" ht="15" customHeight="1">
      <c r="A36" s="52"/>
      <c r="B36" s="273"/>
      <c r="C36" s="56" t="str">
        <f>BASE_DADOS!C29</f>
        <v>CINE MAIOR</v>
      </c>
      <c r="D36" s="34" t="str">
        <f>IFERROR(VLOOKUP(R36,BASE_DADOS!A:E,4,0),"")</f>
        <v>DOM</v>
      </c>
      <c r="E36" s="34" t="str">
        <f>IFERROR(VLOOKUP(R36,BASE_DADOS!A:E,5,0),"")</f>
        <v>13H30</v>
      </c>
      <c r="F36" s="25"/>
      <c r="G36" s="25"/>
      <c r="H36" s="25"/>
      <c r="I36" s="25"/>
      <c r="J36" s="25"/>
      <c r="K36" s="26"/>
      <c r="L36" s="54">
        <f>VLOOKUP(R36,BASE_DADOS!A:O,14,0)</f>
        <v>0.10916666666666666</v>
      </c>
      <c r="M36" s="54">
        <f>VLOOKUP(R36,BASE_DADOS!A:O,15,0)</f>
        <v>0.18594748048261178</v>
      </c>
      <c r="N36" s="27">
        <f>VLOOKUP(R36,BASE_DADOS!A:O,12,0)</f>
        <v>149602.655</v>
      </c>
      <c r="O36" s="28">
        <f t="shared" si="0"/>
        <v>0</v>
      </c>
      <c r="P36" s="5"/>
      <c r="Q36" s="5"/>
      <c r="R36" s="31" t="str">
        <f t="shared" si="1"/>
        <v>SC1_FPOLISCINE MAIOR</v>
      </c>
      <c r="S36" s="31">
        <f>F36*VLOOKUP(R36,BASE_DADOS!A:O,6,0)</f>
        <v>0</v>
      </c>
      <c r="T36" s="31">
        <f>G36*VLOOKUP(R36,BASE_DADOS!A:O,7,0)</f>
        <v>0</v>
      </c>
      <c r="U36" s="31">
        <f>H36*VLOOKUP(R36,BASE_DADOS!A:O,8,0)</f>
        <v>0</v>
      </c>
      <c r="V36" s="31">
        <f>I36*VLOOKUP(R36,BASE_DADOS!A:O,9,0)</f>
        <v>0</v>
      </c>
      <c r="W36" s="31">
        <f>J36*VLOOKUP(R36,BASE_DADOS!A:O,10,0)</f>
        <v>0</v>
      </c>
      <c r="X36" s="31">
        <f t="shared" si="2"/>
        <v>0</v>
      </c>
      <c r="Y36" s="31">
        <f t="shared" si="3"/>
        <v>0</v>
      </c>
      <c r="Z36" s="3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3"/>
      <c r="AU36" s="3"/>
    </row>
    <row r="37" spans="1:47" ht="15" customHeight="1">
      <c r="A37" s="52"/>
      <c r="B37" s="273"/>
      <c r="C37" s="56" t="str">
        <f>BASE_DADOS!C30</f>
        <v>HORA DO FARO</v>
      </c>
      <c r="D37" s="34" t="str">
        <f>IFERROR(VLOOKUP(R37,BASE_DADOS!A:E,4,0),"")</f>
        <v>DOM</v>
      </c>
      <c r="E37" s="34" t="str">
        <f>IFERROR(VLOOKUP(R37,BASE_DADOS!A:E,5,0),"")</f>
        <v>15H45</v>
      </c>
      <c r="F37" s="25"/>
      <c r="G37" s="25"/>
      <c r="H37" s="25"/>
      <c r="I37" s="25"/>
      <c r="J37" s="25"/>
      <c r="K37" s="26"/>
      <c r="L37" s="54">
        <f>VLOOKUP(R37,BASE_DADOS!A:O,14,0)</f>
        <v>0.10916666666666666</v>
      </c>
      <c r="M37" s="54">
        <f>VLOOKUP(R37,BASE_DADOS!A:O,15,0)</f>
        <v>0.18594748048261178</v>
      </c>
      <c r="N37" s="27">
        <f>VLOOKUP(R37,BASE_DADOS!A:O,12,0)</f>
        <v>149602.655</v>
      </c>
      <c r="O37" s="28">
        <f t="shared" si="0"/>
        <v>0</v>
      </c>
      <c r="P37" s="5"/>
      <c r="Q37" s="5"/>
      <c r="R37" s="31" t="str">
        <f t="shared" si="1"/>
        <v>SC1_FPOLISHORA DO FARO</v>
      </c>
      <c r="S37" s="31">
        <f>F37*VLOOKUP(R37,BASE_DADOS!A:O,6,0)</f>
        <v>0</v>
      </c>
      <c r="T37" s="31">
        <f>G37*VLOOKUP(R37,BASE_DADOS!A:O,7,0)</f>
        <v>0</v>
      </c>
      <c r="U37" s="31">
        <f>H37*VLOOKUP(R37,BASE_DADOS!A:O,8,0)</f>
        <v>0</v>
      </c>
      <c r="V37" s="31">
        <f>I37*VLOOKUP(R37,BASE_DADOS!A:O,9,0)</f>
        <v>0</v>
      </c>
      <c r="W37" s="31">
        <f>J37*VLOOKUP(R37,BASE_DADOS!A:O,10,0)</f>
        <v>0</v>
      </c>
      <c r="X37" s="31">
        <f t="shared" si="2"/>
        <v>0</v>
      </c>
      <c r="Y37" s="31">
        <f t="shared" si="3"/>
        <v>0</v>
      </c>
      <c r="Z37" s="3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3"/>
      <c r="AU37" s="3"/>
    </row>
    <row r="38" spans="1:47" ht="15" customHeight="1">
      <c r="A38" s="52"/>
      <c r="B38" s="273"/>
      <c r="C38" s="56" t="str">
        <f>BASE_DADOS!C31</f>
        <v>REALITY SHOW 4</v>
      </c>
      <c r="D38" s="34" t="str">
        <f>IFERROR(VLOOKUP(R38,BASE_DADOS!A:E,4,0),"")</f>
        <v>DOM</v>
      </c>
      <c r="E38" s="34" t="str">
        <f>IFERROR(VLOOKUP(R38,BASE_DADOS!A:E,5,0),"")</f>
        <v>18H00</v>
      </c>
      <c r="F38" s="25"/>
      <c r="G38" s="25"/>
      <c r="H38" s="25"/>
      <c r="I38" s="25"/>
      <c r="J38" s="25"/>
      <c r="K38" s="26"/>
      <c r="L38" s="54">
        <f>VLOOKUP(R38,BASE_DADOS!A:O,14,0)</f>
        <v>0.10916666666666666</v>
      </c>
      <c r="M38" s="54">
        <f>VLOOKUP(R38,BASE_DADOS!A:O,15,0)</f>
        <v>0.18594748048261178</v>
      </c>
      <c r="N38" s="27">
        <f>VLOOKUP(R38,BASE_DADOS!A:O,12,0)</f>
        <v>149602.655</v>
      </c>
      <c r="O38" s="28">
        <f t="shared" si="0"/>
        <v>0</v>
      </c>
      <c r="P38" s="5"/>
      <c r="Q38" s="5"/>
      <c r="R38" s="31" t="str">
        <f t="shared" si="1"/>
        <v>SC1_FPOLISREALITY SHOW 4</v>
      </c>
      <c r="S38" s="31">
        <f>F38*VLOOKUP(R38,BASE_DADOS!A:O,6,0)</f>
        <v>0</v>
      </c>
      <c r="T38" s="31">
        <f>G38*VLOOKUP(R38,BASE_DADOS!A:O,7,0)</f>
        <v>0</v>
      </c>
      <c r="U38" s="31">
        <f>H38*VLOOKUP(R38,BASE_DADOS!A:O,8,0)</f>
        <v>0</v>
      </c>
      <c r="V38" s="31">
        <f>I38*VLOOKUP(R38,BASE_DADOS!A:O,9,0)</f>
        <v>0</v>
      </c>
      <c r="W38" s="31">
        <f>J38*VLOOKUP(R38,BASE_DADOS!A:O,10,0)</f>
        <v>0</v>
      </c>
      <c r="X38" s="31">
        <f t="shared" si="2"/>
        <v>0</v>
      </c>
      <c r="Y38" s="31">
        <f t="shared" si="3"/>
        <v>0</v>
      </c>
      <c r="Z38" s="3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3"/>
      <c r="AU38" s="3"/>
    </row>
    <row r="39" spans="1:47" ht="15" customHeight="1">
      <c r="A39" s="52"/>
      <c r="B39" s="273"/>
      <c r="C39" s="56" t="str">
        <f>BASE_DADOS!C32</f>
        <v>DOMINGO ESPETACULAR</v>
      </c>
      <c r="D39" s="34" t="str">
        <f>IFERROR(VLOOKUP(R39,BASE_DADOS!A:E,4,0),"")</f>
        <v>DOM</v>
      </c>
      <c r="E39" s="34" t="str">
        <f>IFERROR(VLOOKUP(R39,BASE_DADOS!A:E,5,0),"")</f>
        <v>19H45</v>
      </c>
      <c r="F39" s="25"/>
      <c r="G39" s="25"/>
      <c r="H39" s="25"/>
      <c r="I39" s="25"/>
      <c r="J39" s="25"/>
      <c r="K39" s="26"/>
      <c r="L39" s="54">
        <f>VLOOKUP(R39,BASE_DADOS!A:O,14,0)</f>
        <v>0.10916666666666666</v>
      </c>
      <c r="M39" s="54">
        <f>VLOOKUP(R39,BASE_DADOS!A:O,15,0)</f>
        <v>0.18594748048261178</v>
      </c>
      <c r="N39" s="27">
        <f>VLOOKUP(R39,BASE_DADOS!A:O,12,0)</f>
        <v>149602.655</v>
      </c>
      <c r="O39" s="28">
        <f t="shared" si="0"/>
        <v>0</v>
      </c>
      <c r="P39" s="5"/>
      <c r="Q39" s="5"/>
      <c r="R39" s="31" t="str">
        <f t="shared" si="1"/>
        <v>SC1_FPOLISDOMINGO ESPETACULAR</v>
      </c>
      <c r="S39" s="31">
        <f>F39*VLOOKUP(R39,BASE_DADOS!A:O,6,0)</f>
        <v>0</v>
      </c>
      <c r="T39" s="31">
        <f>G39*VLOOKUP(R39,BASE_DADOS!A:O,7,0)</f>
        <v>0</v>
      </c>
      <c r="U39" s="31">
        <f>H39*VLOOKUP(R39,BASE_DADOS!A:O,8,0)</f>
        <v>0</v>
      </c>
      <c r="V39" s="31">
        <f>I39*VLOOKUP(R39,BASE_DADOS!A:O,9,0)</f>
        <v>0</v>
      </c>
      <c r="W39" s="31">
        <f>J39*VLOOKUP(R39,BASE_DADOS!A:O,10,0)</f>
        <v>0</v>
      </c>
      <c r="X39" s="31">
        <f t="shared" si="2"/>
        <v>0</v>
      </c>
      <c r="Y39" s="31">
        <f t="shared" si="3"/>
        <v>0</v>
      </c>
      <c r="Z39" s="58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3"/>
      <c r="AU39" s="3"/>
    </row>
    <row r="40" spans="1:47" ht="15" customHeight="1">
      <c r="A40" s="52"/>
      <c r="B40" s="273"/>
      <c r="C40" s="56" t="str">
        <f>BASE_DADOS!C33</f>
        <v>CÂMERA RECORD</v>
      </c>
      <c r="D40" s="34" t="str">
        <f>IFERROR(VLOOKUP(R40,BASE_DADOS!A:E,4,0),"")</f>
        <v>DOM</v>
      </c>
      <c r="E40" s="34" t="str">
        <f>IFERROR(VLOOKUP(R40,BASE_DADOS!A:E,5,0),"")</f>
        <v>23H45</v>
      </c>
      <c r="F40" s="25"/>
      <c r="G40" s="25"/>
      <c r="H40" s="25"/>
      <c r="I40" s="25"/>
      <c r="J40" s="25"/>
      <c r="K40" s="26"/>
      <c r="L40" s="54">
        <f>VLOOKUP(R40,BASE_DADOS!A:O,14,0)</f>
        <v>0.10916666666666666</v>
      </c>
      <c r="M40" s="54">
        <f>VLOOKUP(R40,BASE_DADOS!A:O,15,0)</f>
        <v>0.18594748048261178</v>
      </c>
      <c r="N40" s="27">
        <f>VLOOKUP(R40,BASE_DADOS!A:O,12,0)</f>
        <v>149602.655</v>
      </c>
      <c r="O40" s="28">
        <f t="shared" si="0"/>
        <v>0</v>
      </c>
      <c r="P40" s="5"/>
      <c r="Q40" s="5"/>
      <c r="R40" s="31" t="str">
        <f t="shared" si="1"/>
        <v>SC1_FPOLISCÂMERA RECORD</v>
      </c>
      <c r="S40" s="31">
        <f>F40*VLOOKUP(R40,BASE_DADOS!A:O,6,0)</f>
        <v>0</v>
      </c>
      <c r="T40" s="31">
        <f>G40*VLOOKUP(R40,BASE_DADOS!A:O,7,0)</f>
        <v>0</v>
      </c>
      <c r="U40" s="31">
        <f>H40*VLOOKUP(R40,BASE_DADOS!A:O,8,0)</f>
        <v>0</v>
      </c>
      <c r="V40" s="31">
        <f>I40*VLOOKUP(R40,BASE_DADOS!A:O,9,0)</f>
        <v>0</v>
      </c>
      <c r="W40" s="31">
        <f>J40*VLOOKUP(R40,BASE_DADOS!A:O,10,0)</f>
        <v>0</v>
      </c>
      <c r="X40" s="31">
        <f t="shared" si="2"/>
        <v>0</v>
      </c>
      <c r="Y40" s="31">
        <f t="shared" si="3"/>
        <v>0</v>
      </c>
      <c r="Z40" s="3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3"/>
      <c r="AU40" s="3"/>
    </row>
    <row r="41" spans="1:47" ht="15" customHeight="1">
      <c r="A41" s="52"/>
      <c r="B41" s="275"/>
      <c r="C41" s="56" t="str">
        <f>BASE_DADOS!C34</f>
        <v>SERIE DE DOMINGO</v>
      </c>
      <c r="D41" s="34" t="str">
        <f>IFERROR(VLOOKUP(R41,BASE_DADOS!A:E,4,0),"")</f>
        <v>DOM</v>
      </c>
      <c r="E41" s="34" t="str">
        <f>IFERROR(VLOOKUP(R41,BASE_DADOS!A:E,5,0),"")</f>
        <v>23H46</v>
      </c>
      <c r="F41" s="25"/>
      <c r="G41" s="25"/>
      <c r="H41" s="25"/>
      <c r="I41" s="25"/>
      <c r="J41" s="25"/>
      <c r="K41" s="26"/>
      <c r="L41" s="54">
        <f>VLOOKUP(R41,BASE_DADOS!A:O,14,0)</f>
        <v>0.10916666666666666</v>
      </c>
      <c r="M41" s="54">
        <f>VLOOKUP(R41,BASE_DADOS!A:O,15,0)</f>
        <v>0.18594748048261178</v>
      </c>
      <c r="N41" s="27">
        <f>VLOOKUP(R41,BASE_DADOS!A:O,12,0)</f>
        <v>149602.655</v>
      </c>
      <c r="O41" s="28">
        <f t="shared" si="0"/>
        <v>0</v>
      </c>
      <c r="P41" s="5"/>
      <c r="Q41" s="5"/>
      <c r="R41" s="31" t="str">
        <f t="shared" si="1"/>
        <v>SC1_FPOLISSERIE DE DOMINGO</v>
      </c>
      <c r="S41" s="31">
        <f>F41*VLOOKUP(R41,BASE_DADOS!A:O,6,0)</f>
        <v>0</v>
      </c>
      <c r="T41" s="31">
        <f>G41*VLOOKUP(R41,BASE_DADOS!A:O,7,0)</f>
        <v>0</v>
      </c>
      <c r="U41" s="31">
        <f>H41*VLOOKUP(R41,BASE_DADOS!A:O,8,0)</f>
        <v>0</v>
      </c>
      <c r="V41" s="31">
        <f>I41*VLOOKUP(R41,BASE_DADOS!A:O,9,0)</f>
        <v>0</v>
      </c>
      <c r="W41" s="31">
        <f>J41*VLOOKUP(R41,BASE_DADOS!A:O,10,0)</f>
        <v>0</v>
      </c>
      <c r="X41" s="31">
        <f t="shared" si="2"/>
        <v>0</v>
      </c>
      <c r="Y41" s="31">
        <f t="shared" si="3"/>
        <v>0</v>
      </c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"/>
      <c r="AU41" s="3"/>
    </row>
    <row r="42" spans="1:47" ht="15" customHeight="1">
      <c r="A42" s="52"/>
      <c r="B42" s="276" t="s">
        <v>28</v>
      </c>
      <c r="C42" s="56" t="str">
        <f>BASE_DADOS!C35</f>
        <v>ABERTURA / 12H00</v>
      </c>
      <c r="D42" s="34" t="str">
        <f>IFERROR(VLOOKUP(R42,BASE_DADOS!A:E,4,0),"")</f>
        <v>SEG-DOM</v>
      </c>
      <c r="E42" s="34" t="str">
        <f>IFERROR(VLOOKUP(R42,BASE_DADOS!A:E,5,0),"")</f>
        <v>07H00</v>
      </c>
      <c r="F42" s="25"/>
      <c r="G42" s="25"/>
      <c r="H42" s="25"/>
      <c r="I42" s="25"/>
      <c r="J42" s="25"/>
      <c r="K42" s="26"/>
      <c r="L42" s="54">
        <f>VLOOKUP(R42,BASE_DADOS!A:O,14,0)</f>
        <v>0.11333333333333444</v>
      </c>
      <c r="M42" s="54">
        <f>VLOOKUP(R42,BASE_DADOS!A:O,15,0)</f>
        <v>0.35152028334955521</v>
      </c>
      <c r="N42" s="27">
        <f>VLOOKUP(R42,BASE_DADOS!A:O,12,0)</f>
        <v>155312.68000000151</v>
      </c>
      <c r="O42" s="28">
        <f t="shared" si="0"/>
        <v>0</v>
      </c>
      <c r="P42" s="5"/>
      <c r="Q42" s="5"/>
      <c r="R42" s="31" t="str">
        <f t="shared" si="1"/>
        <v>SC1_FPOLISABERTURA / 12H00</v>
      </c>
      <c r="S42" s="31">
        <f>F42*VLOOKUP(R42,BASE_DADOS!A:O,6,0)</f>
        <v>0</v>
      </c>
      <c r="T42" s="31">
        <f>G42*VLOOKUP(R42,BASE_DADOS!A:O,7,0)</f>
        <v>0</v>
      </c>
      <c r="U42" s="31">
        <f>H42*VLOOKUP(R42,BASE_DADOS!A:O,8,0)</f>
        <v>0</v>
      </c>
      <c r="V42" s="31">
        <f>I42*VLOOKUP(R42,BASE_DADOS!A:O,9,0)</f>
        <v>0</v>
      </c>
      <c r="W42" s="31">
        <f>J42*VLOOKUP(R42,BASE_DADOS!A:O,10,0)</f>
        <v>0</v>
      </c>
      <c r="X42" s="31">
        <f t="shared" si="2"/>
        <v>0</v>
      </c>
      <c r="Y42" s="31">
        <f t="shared" si="3"/>
        <v>0</v>
      </c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"/>
      <c r="AU42" s="3"/>
    </row>
    <row r="43" spans="1:47" ht="15" customHeight="1">
      <c r="A43" s="52"/>
      <c r="B43" s="273"/>
      <c r="C43" s="56" t="str">
        <f>BASE_DADOS!C36</f>
        <v>12H00 / 18H00</v>
      </c>
      <c r="D43" s="34" t="str">
        <f>IFERROR(VLOOKUP(R43,BASE_DADOS!A:E,4,0),"")</f>
        <v>SEG-DOM</v>
      </c>
      <c r="E43" s="34" t="str">
        <f>IFERROR(VLOOKUP(R43,BASE_DADOS!A:E,5,0),"")</f>
        <v>12H00</v>
      </c>
      <c r="F43" s="25"/>
      <c r="G43" s="25"/>
      <c r="H43" s="25"/>
      <c r="I43" s="25"/>
      <c r="J43" s="25"/>
      <c r="K43" s="26"/>
      <c r="L43" s="54">
        <f>VLOOKUP(R43,BASE_DADOS!A:O,14,0)</f>
        <v>0.10208333333333333</v>
      </c>
      <c r="M43" s="54">
        <f>VLOOKUP(R43,BASE_DADOS!A:O,15,0)</f>
        <v>0.28262032085561495</v>
      </c>
      <c r="N43" s="27">
        <f>VLOOKUP(R43,BASE_DADOS!A:O,12,0)</f>
        <v>139895.61249999999</v>
      </c>
      <c r="O43" s="28">
        <f t="shared" si="0"/>
        <v>0</v>
      </c>
      <c r="P43" s="5"/>
      <c r="Q43" s="5"/>
      <c r="R43" s="31" t="str">
        <f t="shared" si="1"/>
        <v>SC1_FPOLIS12H00 / 18H00</v>
      </c>
      <c r="S43" s="31">
        <f>F43*VLOOKUP(R43,BASE_DADOS!A:O,6,0)</f>
        <v>0</v>
      </c>
      <c r="T43" s="31">
        <f>G43*VLOOKUP(R43,BASE_DADOS!A:O,7,0)</f>
        <v>0</v>
      </c>
      <c r="U43" s="31">
        <f>H43*VLOOKUP(R43,BASE_DADOS!A:O,8,0)</f>
        <v>0</v>
      </c>
      <c r="V43" s="31">
        <f>I43*VLOOKUP(R43,BASE_DADOS!A:O,9,0)</f>
        <v>0</v>
      </c>
      <c r="W43" s="31">
        <f>J43*VLOOKUP(R43,BASE_DADOS!A:O,10,0)</f>
        <v>0</v>
      </c>
      <c r="X43" s="31">
        <f t="shared" si="2"/>
        <v>0</v>
      </c>
      <c r="Y43" s="31">
        <f t="shared" si="3"/>
        <v>0</v>
      </c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"/>
      <c r="AU43" s="3"/>
    </row>
    <row r="44" spans="1:47" ht="15" customHeight="1">
      <c r="A44" s="52"/>
      <c r="B44" s="273"/>
      <c r="C44" s="56" t="str">
        <f>BASE_DADOS!C37</f>
        <v>18H00 / ENCERRAMENTO</v>
      </c>
      <c r="D44" s="34" t="str">
        <f>IFERROR(VLOOKUP(R44,BASE_DADOS!A:E,4,0),"")</f>
        <v>SEG-DOM</v>
      </c>
      <c r="E44" s="34" t="str">
        <f>IFERROR(VLOOKUP(R44,BASE_DADOS!A:E,5,0),"")</f>
        <v>18H00</v>
      </c>
      <c r="F44" s="25"/>
      <c r="G44" s="25"/>
      <c r="H44" s="25"/>
      <c r="I44" s="25"/>
      <c r="J44" s="25"/>
      <c r="K44" s="26"/>
      <c r="L44" s="54">
        <f>VLOOKUP(R44,BASE_DADOS!A:O,14,0)</f>
        <v>0.13783333333333569</v>
      </c>
      <c r="M44" s="54">
        <f>VLOOKUP(R44,BASE_DADOS!A:O,15,0)</f>
        <v>0.25834978841596518</v>
      </c>
      <c r="N44" s="27">
        <f>VLOOKUP(R44,BASE_DADOS!A:O,12,0)</f>
        <v>188887.62700000324</v>
      </c>
      <c r="O44" s="28">
        <f t="shared" si="0"/>
        <v>0</v>
      </c>
      <c r="P44" s="5"/>
      <c r="Q44" s="5"/>
      <c r="R44" s="31" t="str">
        <f t="shared" si="1"/>
        <v>SC1_FPOLIS18H00 / ENCERRAMENTO</v>
      </c>
      <c r="S44" s="31">
        <f>F44*VLOOKUP(R44,BASE_DADOS!A:O,6,0)</f>
        <v>0</v>
      </c>
      <c r="T44" s="31">
        <f>G44*VLOOKUP(R44,BASE_DADOS!A:O,7,0)</f>
        <v>0</v>
      </c>
      <c r="U44" s="31">
        <f>H44*VLOOKUP(R44,BASE_DADOS!A:O,8,0)</f>
        <v>0</v>
      </c>
      <c r="V44" s="31">
        <f>I44*VLOOKUP(R44,BASE_DADOS!A:O,9,0)</f>
        <v>0</v>
      </c>
      <c r="W44" s="31">
        <f>J44*VLOOKUP(R44,BASE_DADOS!A:O,10,0)</f>
        <v>0</v>
      </c>
      <c r="X44" s="31">
        <f t="shared" si="2"/>
        <v>0</v>
      </c>
      <c r="Y44" s="31">
        <f t="shared" si="3"/>
        <v>0</v>
      </c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"/>
      <c r="AU44" s="3"/>
    </row>
    <row r="45" spans="1:47" ht="15.75" customHeight="1">
      <c r="A45" s="52"/>
      <c r="B45" s="275"/>
      <c r="C45" s="56" t="str">
        <f>BASE_DADOS!C38</f>
        <v>ABERTURA / ENCERRAMENTO</v>
      </c>
      <c r="D45" s="34" t="str">
        <f>IFERROR(VLOOKUP(R45,BASE_DADOS!A:E,4,0),"")</f>
        <v>SEG-DOM</v>
      </c>
      <c r="E45" s="34" t="str">
        <f>IFERROR(VLOOKUP(R45,BASE_DADOS!A:E,5,0),"")</f>
        <v>07H00</v>
      </c>
      <c r="F45" s="25"/>
      <c r="G45" s="25"/>
      <c r="H45" s="25"/>
      <c r="I45" s="25"/>
      <c r="J45" s="25"/>
      <c r="K45" s="26"/>
      <c r="L45" s="54">
        <f>VLOOKUP(R45,BASE_DADOS!A:O,14,0)</f>
        <v>0.12093750000000109</v>
      </c>
      <c r="M45" s="54">
        <f>VLOOKUP(R45,BASE_DADOS!A:O,15,0)</f>
        <v>0.29866513609432466</v>
      </c>
      <c r="N45" s="27">
        <f>VLOOKUP(R45,BASE_DADOS!A:O,12,0)</f>
        <v>165733.47562500148</v>
      </c>
      <c r="O45" s="28">
        <f t="shared" si="0"/>
        <v>0</v>
      </c>
      <c r="P45" s="5"/>
      <c r="Q45" s="5"/>
      <c r="R45" s="31" t="str">
        <f t="shared" si="1"/>
        <v>SC1_FPOLISABERTURA / ENCERRAMENTO</v>
      </c>
      <c r="S45" s="31">
        <f>F45*VLOOKUP(R45,BASE_DADOS!A:O,6,0)</f>
        <v>0</v>
      </c>
      <c r="T45" s="31">
        <f>G45*VLOOKUP(R45,BASE_DADOS!A:O,7,0)</f>
        <v>0</v>
      </c>
      <c r="U45" s="31">
        <f>H45*VLOOKUP(R45,BASE_DADOS!A:O,8,0)</f>
        <v>0</v>
      </c>
      <c r="V45" s="31">
        <f>I45*VLOOKUP(R45,BASE_DADOS!A:O,9,0)</f>
        <v>0</v>
      </c>
      <c r="W45" s="31">
        <f>J45*VLOOKUP(R45,BASE_DADOS!A:O,10,0)</f>
        <v>0</v>
      </c>
      <c r="X45" s="31">
        <f t="shared" si="2"/>
        <v>0</v>
      </c>
      <c r="Y45" s="31">
        <f t="shared" si="3"/>
        <v>0</v>
      </c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"/>
    </row>
    <row r="46" spans="1:47" ht="15.75" customHeight="1">
      <c r="A46" s="52"/>
      <c r="B46" s="59"/>
      <c r="C46" s="60" t="s">
        <v>30</v>
      </c>
      <c r="D46" s="60"/>
      <c r="E46" s="60"/>
      <c r="F46" s="61" t="s">
        <v>34</v>
      </c>
      <c r="G46" s="62"/>
      <c r="H46" s="277"/>
      <c r="I46" s="278"/>
      <c r="J46" s="60"/>
      <c r="K46" s="40" t="e">
        <f>1-O4/O3</f>
        <v>#DIV/0!</v>
      </c>
      <c r="L46" s="63"/>
      <c r="M46" s="63"/>
      <c r="N46" s="63" t="str">
        <f>IFERROR(VLOOKUP(C46,Z:Z,15,0),"")</f>
        <v/>
      </c>
      <c r="O46" s="64"/>
      <c r="P46" s="5"/>
      <c r="Q46" s="5"/>
      <c r="R46" s="5"/>
      <c r="S46" s="5"/>
      <c r="T46" s="5"/>
      <c r="U46" s="5"/>
      <c r="V46" s="5"/>
      <c r="W46" s="5"/>
      <c r="X46" s="5"/>
      <c r="Y46" s="5"/>
      <c r="Z46" s="3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3"/>
    </row>
    <row r="47" spans="1:47" ht="15.75" customHeight="1">
      <c r="A47" s="52"/>
      <c r="B47" s="38"/>
      <c r="C47" s="61" t="s">
        <v>32</v>
      </c>
      <c r="D47" s="61"/>
      <c r="E47" s="61"/>
      <c r="F47" s="65"/>
      <c r="G47" s="65"/>
      <c r="H47" s="65"/>
      <c r="I47" s="65"/>
      <c r="J47" s="65"/>
      <c r="K47" s="65"/>
      <c r="L47" s="61"/>
      <c r="M47" s="61"/>
      <c r="N47" s="61"/>
      <c r="O47" s="64"/>
      <c r="P47" s="3"/>
      <c r="Q47" s="3"/>
      <c r="R47" s="5"/>
      <c r="S47" s="5"/>
      <c r="T47" s="5"/>
      <c r="U47" s="5"/>
      <c r="V47" s="5"/>
      <c r="W47" s="5"/>
      <c r="X47" s="5"/>
      <c r="Y47" s="5"/>
      <c r="Z47" s="66" t="str">
        <f>IFERROR(IF(VLOOKUP(#REF!,$C$8:$F$51,4,0)&lt;&gt;0,#REF!*VLOOKUP(#REF!,$C$8:$F$51,4,0),0),"")</f>
        <v/>
      </c>
      <c r="AA47" s="67" t="str">
        <f>IFERROR(#REF!/VLOOKUP(#REF!,E41:N53,6,0),"")</f>
        <v/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ht="15.75" customHeight="1">
      <c r="A48" s="52"/>
      <c r="B48" s="38"/>
      <c r="C48" s="61" t="s">
        <v>35</v>
      </c>
      <c r="D48" s="61"/>
      <c r="E48" s="61"/>
      <c r="F48" s="65"/>
      <c r="G48" s="65"/>
      <c r="H48" s="65"/>
      <c r="I48" s="65"/>
      <c r="J48" s="65"/>
      <c r="K48" s="65"/>
      <c r="L48" s="61"/>
      <c r="M48" s="61"/>
      <c r="N48" s="61"/>
      <c r="O48" s="64"/>
      <c r="P48" s="3"/>
      <c r="Q48" s="3"/>
      <c r="R48" s="5"/>
      <c r="S48" s="5"/>
      <c r="T48" s="5"/>
      <c r="U48" s="5"/>
      <c r="V48" s="5"/>
      <c r="W48" s="5"/>
      <c r="X48" s="5"/>
      <c r="Y48" s="5"/>
      <c r="Z48" s="66"/>
      <c r="AA48" s="67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ht="15.75" customHeight="1">
      <c r="A49" s="5"/>
      <c r="B49" s="38"/>
      <c r="C49" s="61"/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3"/>
      <c r="Q49" s="3"/>
      <c r="R49" s="5"/>
      <c r="S49" s="5"/>
      <c r="T49" s="5"/>
      <c r="U49" s="5"/>
      <c r="V49" s="5"/>
      <c r="W49" s="5"/>
      <c r="X49" s="5"/>
      <c r="Y49" s="5"/>
      <c r="Z49" s="66"/>
      <c r="AA49" s="67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ht="15.75" customHeight="1">
      <c r="A50" s="5"/>
      <c r="B50" s="38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3"/>
      <c r="Q50" s="3"/>
      <c r="R50" s="5"/>
      <c r="S50" s="5"/>
      <c r="T50" s="5"/>
      <c r="U50" s="5"/>
      <c r="V50" s="5"/>
      <c r="W50" s="5"/>
      <c r="X50" s="5"/>
      <c r="Y50" s="5"/>
      <c r="Z50" s="66"/>
      <c r="AA50" s="67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ht="15.75" customHeight="1">
      <c r="A51" s="5"/>
      <c r="B51" s="68"/>
      <c r="C51" s="69"/>
      <c r="D51" s="69"/>
      <c r="E51" s="69"/>
      <c r="F51" s="70"/>
      <c r="G51" s="70"/>
      <c r="H51" s="70"/>
      <c r="I51" s="70"/>
      <c r="J51" s="70"/>
      <c r="K51" s="70"/>
      <c r="L51" s="69"/>
      <c r="M51" s="69"/>
      <c r="N51" s="69"/>
      <c r="O51" s="71"/>
      <c r="P51" s="3"/>
      <c r="Q51" s="3"/>
      <c r="R51" s="5"/>
      <c r="S51" s="5"/>
      <c r="T51" s="5"/>
      <c r="U51" s="5"/>
      <c r="V51" s="5"/>
      <c r="W51" s="5"/>
      <c r="X51" s="5"/>
      <c r="Y51" s="5"/>
      <c r="Z51" s="66" t="str">
        <f t="shared" ref="Z51:Z52" si="4">IFERROR(IF(VLOOKUP(#REF!,$C$8:$F$51,4,0)&lt;&gt;0,#REF!*VLOOKUP(#REF!,$C$8:$F$51,4,0),0),"")</f>
        <v/>
      </c>
      <c r="AA51" s="67"/>
      <c r="AB51" s="3"/>
      <c r="AC51" s="3"/>
      <c r="AD51" s="3"/>
      <c r="AE51" s="3"/>
      <c r="AF51" s="3"/>
      <c r="AG51" s="3"/>
      <c r="AH51" s="3"/>
      <c r="AI51" s="3"/>
      <c r="AJ51" s="3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</row>
    <row r="52" spans="1:47" ht="15" customHeight="1">
      <c r="A52" s="5"/>
      <c r="B52" s="72"/>
      <c r="C52" s="3"/>
      <c r="D52" s="3"/>
      <c r="E52" s="3"/>
      <c r="F52" s="3"/>
      <c r="G52" s="3"/>
      <c r="H52" s="3"/>
      <c r="I52" s="3"/>
      <c r="J52" s="3"/>
      <c r="K52" s="49"/>
      <c r="L52" s="3"/>
      <c r="M52" s="3"/>
      <c r="N52" s="3"/>
      <c r="O52" s="3"/>
      <c r="P52" s="3"/>
      <c r="Q52" s="3"/>
      <c r="R52" s="5"/>
      <c r="S52" s="5"/>
      <c r="T52" s="5"/>
      <c r="U52" s="5"/>
      <c r="V52" s="5"/>
      <c r="W52" s="5"/>
      <c r="X52" s="5"/>
      <c r="Y52" s="5"/>
      <c r="Z52" s="66" t="str">
        <f t="shared" si="4"/>
        <v/>
      </c>
      <c r="AA52" s="67"/>
      <c r="AB52" s="3"/>
      <c r="AC52" s="3"/>
      <c r="AD52" s="3"/>
      <c r="AE52" s="3"/>
      <c r="AF52" s="3"/>
      <c r="AG52" s="3"/>
      <c r="AH52" s="3"/>
      <c r="AI52" s="3"/>
      <c r="AJ52" s="3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</row>
    <row r="53" spans="1:47" ht="15.75" customHeight="1">
      <c r="A53" s="5"/>
      <c r="B53" s="3"/>
      <c r="C53" s="3"/>
      <c r="D53" s="3"/>
      <c r="E53" s="3"/>
      <c r="F53" s="3"/>
      <c r="G53" s="3"/>
      <c r="H53" s="3"/>
      <c r="I53" s="3"/>
      <c r="J53" s="3"/>
      <c r="K53" s="49"/>
      <c r="L53" s="3"/>
      <c r="M53" s="3"/>
      <c r="N53" s="3"/>
      <c r="O53" s="73"/>
      <c r="P53" s="3"/>
      <c r="Q53" s="3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</row>
    <row r="54" spans="1:47" ht="15.75" customHeight="1">
      <c r="A54" s="5"/>
      <c r="B54" s="3"/>
      <c r="C54" s="3"/>
      <c r="D54" s="3"/>
      <c r="E54" s="3"/>
      <c r="F54" s="3"/>
      <c r="G54" s="3"/>
      <c r="H54" s="3"/>
      <c r="I54" s="3"/>
      <c r="J54" s="3"/>
      <c r="K54" s="49"/>
      <c r="L54" s="3"/>
      <c r="M54" s="3"/>
      <c r="N54" s="3"/>
      <c r="O54" s="3"/>
      <c r="P54" s="3"/>
      <c r="Q54" s="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</row>
    <row r="55" spans="1:47" ht="15.75" customHeight="1">
      <c r="A55" s="5"/>
      <c r="B55" s="3"/>
      <c r="C55" s="3"/>
      <c r="D55" s="3"/>
      <c r="E55" s="3"/>
      <c r="F55" s="3"/>
      <c r="G55" s="3"/>
      <c r="H55" s="3"/>
      <c r="I55" s="3"/>
      <c r="J55" s="3"/>
      <c r="K55" s="49"/>
      <c r="L55" s="3"/>
      <c r="M55" s="3"/>
      <c r="N55" s="3"/>
      <c r="O55" s="3"/>
      <c r="P55" s="3"/>
      <c r="Q55" s="3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</row>
    <row r="56" spans="1:47" ht="15.75" customHeight="1">
      <c r="A56" s="5"/>
      <c r="B56" s="3"/>
      <c r="C56" s="3"/>
      <c r="D56" s="3"/>
      <c r="E56" s="3"/>
      <c r="F56" s="3"/>
      <c r="G56" s="3"/>
      <c r="H56" s="3"/>
      <c r="I56" s="3"/>
      <c r="J56" s="3"/>
      <c r="K56" s="49"/>
      <c r="L56" s="3"/>
      <c r="M56" s="3"/>
      <c r="N56" s="3"/>
      <c r="O56" s="74"/>
      <c r="P56" s="3"/>
      <c r="Q56" s="3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</row>
    <row r="57" spans="1:47" ht="15.75" customHeight="1">
      <c r="A57" s="5"/>
      <c r="B57" s="3"/>
      <c r="C57" s="3"/>
      <c r="D57" s="3"/>
      <c r="E57" s="3"/>
      <c r="F57" s="3"/>
      <c r="G57" s="3"/>
      <c r="H57" s="3"/>
      <c r="I57" s="3"/>
      <c r="J57" s="3"/>
      <c r="K57" s="49"/>
      <c r="L57" s="3"/>
      <c r="M57" s="3"/>
      <c r="N57" s="3"/>
      <c r="O57" s="3"/>
      <c r="P57" s="3"/>
      <c r="Q57" s="3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</row>
    <row r="58" spans="1:47" ht="15.75" customHeight="1">
      <c r="A58" s="5"/>
      <c r="B58" s="3"/>
      <c r="C58" s="3"/>
      <c r="D58" s="3"/>
      <c r="E58" s="3"/>
      <c r="F58" s="3"/>
      <c r="G58" s="3"/>
      <c r="H58" s="3"/>
      <c r="I58" s="3"/>
      <c r="J58" s="3"/>
      <c r="K58" s="49"/>
      <c r="L58" s="3"/>
      <c r="M58" s="3"/>
      <c r="N58" s="3"/>
      <c r="O58" s="3"/>
      <c r="P58" s="3"/>
      <c r="Q58" s="3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</row>
    <row r="59" spans="1:47" ht="15.75" customHeight="1">
      <c r="A59" s="5"/>
      <c r="B59" s="3"/>
      <c r="C59" s="3"/>
      <c r="D59" s="3"/>
      <c r="E59" s="3"/>
      <c r="F59" s="3"/>
      <c r="G59" s="3"/>
      <c r="H59" s="3"/>
      <c r="I59" s="3"/>
      <c r="J59" s="3"/>
      <c r="K59" s="49"/>
      <c r="L59" s="3"/>
      <c r="M59" s="3"/>
      <c r="N59" s="3"/>
      <c r="O59" s="3"/>
      <c r="P59" s="3"/>
      <c r="Q59" s="3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</row>
    <row r="60" spans="1:47" ht="15.75" customHeight="1">
      <c r="A60" s="5"/>
      <c r="B60" s="3"/>
      <c r="C60" s="3"/>
      <c r="D60" s="3"/>
      <c r="E60" s="3"/>
      <c r="F60" s="3"/>
      <c r="G60" s="3"/>
      <c r="H60" s="3"/>
      <c r="I60" s="3"/>
      <c r="J60" s="3"/>
      <c r="K60" s="49"/>
      <c r="L60" s="3"/>
      <c r="M60" s="3"/>
      <c r="N60" s="3"/>
      <c r="O60" s="3"/>
      <c r="P60" s="3"/>
      <c r="Q60" s="3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</row>
    <row r="61" spans="1:47" ht="15.75" customHeight="1">
      <c r="A61" s="5"/>
      <c r="B61" s="3"/>
      <c r="C61" s="3"/>
      <c r="D61" s="3"/>
      <c r="E61" s="3"/>
      <c r="F61" s="3"/>
      <c r="G61" s="3"/>
      <c r="H61" s="3"/>
      <c r="I61" s="3"/>
      <c r="J61" s="3"/>
      <c r="K61" s="49"/>
      <c r="L61" s="3"/>
      <c r="M61" s="3"/>
      <c r="N61" s="3"/>
      <c r="O61" s="3"/>
      <c r="P61" s="3"/>
      <c r="Q61" s="3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</row>
    <row r="62" spans="1:47" ht="15.75" customHeight="1">
      <c r="A62" s="5"/>
      <c r="B62" s="3"/>
      <c r="C62" s="3"/>
      <c r="D62" s="3"/>
      <c r="E62" s="3"/>
      <c r="F62" s="3"/>
      <c r="G62" s="3"/>
      <c r="H62" s="3"/>
      <c r="I62" s="3"/>
      <c r="J62" s="3"/>
      <c r="K62" s="49"/>
      <c r="L62" s="3"/>
      <c r="M62" s="3"/>
      <c r="N62" s="3"/>
      <c r="O62" s="3"/>
      <c r="P62" s="3"/>
      <c r="Q62" s="3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</row>
    <row r="63" spans="1:47" ht="15.75" customHeight="1">
      <c r="A63" s="5"/>
      <c r="B63" s="3"/>
      <c r="C63" s="3"/>
      <c r="D63" s="3"/>
      <c r="E63" s="3"/>
      <c r="F63" s="3"/>
      <c r="G63" s="3"/>
      <c r="H63" s="3"/>
      <c r="I63" s="3"/>
      <c r="J63" s="3"/>
      <c r="K63" s="49"/>
      <c r="L63" s="3"/>
      <c r="M63" s="3"/>
      <c r="N63" s="3"/>
      <c r="O63" s="3"/>
      <c r="P63" s="3"/>
      <c r="Q63" s="3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</row>
    <row r="64" spans="1:47" ht="15.75" customHeight="1">
      <c r="A64" s="5"/>
      <c r="B64" s="3"/>
      <c r="C64" s="3"/>
      <c r="D64" s="3"/>
      <c r="E64" s="3"/>
      <c r="F64" s="3"/>
      <c r="G64" s="3"/>
      <c r="H64" s="3"/>
      <c r="I64" s="3"/>
      <c r="J64" s="3"/>
      <c r="K64" s="49"/>
      <c r="L64" s="3"/>
      <c r="M64" s="3"/>
      <c r="N64" s="3"/>
      <c r="O64" s="3"/>
      <c r="P64" s="3"/>
      <c r="Q64" s="3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</row>
    <row r="65" spans="1:47" ht="15.75" customHeight="1">
      <c r="A65" s="5"/>
      <c r="B65" s="3"/>
      <c r="C65" s="3"/>
      <c r="D65" s="3"/>
      <c r="E65" s="3"/>
      <c r="F65" s="3"/>
      <c r="G65" s="3"/>
      <c r="H65" s="3"/>
      <c r="I65" s="3"/>
      <c r="J65" s="3"/>
      <c r="K65" s="49"/>
      <c r="L65" s="3"/>
      <c r="M65" s="3"/>
      <c r="N65" s="3"/>
      <c r="O65" s="3"/>
      <c r="P65" s="3"/>
      <c r="Q65" s="3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</row>
    <row r="66" spans="1:47" ht="15.75" customHeight="1">
      <c r="A66" s="5"/>
      <c r="B66" s="3"/>
      <c r="C66" s="3"/>
      <c r="D66" s="3"/>
      <c r="E66" s="3"/>
      <c r="F66" s="3"/>
      <c r="G66" s="3"/>
      <c r="H66" s="3"/>
      <c r="I66" s="3"/>
      <c r="J66" s="3"/>
      <c r="K66" s="49"/>
      <c r="L66" s="3"/>
      <c r="M66" s="3"/>
      <c r="N66" s="3"/>
      <c r="O66" s="3"/>
      <c r="P66" s="3"/>
      <c r="Q66" s="3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</row>
    <row r="67" spans="1:47" ht="15.75" customHeight="1">
      <c r="A67" s="5"/>
      <c r="B67" s="3"/>
      <c r="C67" s="3"/>
      <c r="D67" s="3"/>
      <c r="E67" s="3"/>
      <c r="F67" s="3"/>
      <c r="G67" s="3"/>
      <c r="H67" s="3"/>
      <c r="I67" s="3"/>
      <c r="J67" s="3"/>
      <c r="K67" s="49"/>
      <c r="L67" s="3"/>
      <c r="M67" s="3"/>
      <c r="N67" s="3"/>
      <c r="O67" s="3"/>
      <c r="P67" s="3"/>
      <c r="Q67" s="3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</row>
    <row r="68" spans="1:47" ht="15.75" customHeight="1">
      <c r="A68" s="5"/>
      <c r="B68" s="3"/>
      <c r="C68" s="3"/>
      <c r="D68" s="3"/>
      <c r="E68" s="3"/>
      <c r="F68" s="3"/>
      <c r="G68" s="3"/>
      <c r="H68" s="3"/>
      <c r="I68" s="3"/>
      <c r="J68" s="3"/>
      <c r="K68" s="49"/>
      <c r="L68" s="3"/>
      <c r="M68" s="3"/>
      <c r="N68" s="3"/>
      <c r="O68" s="3"/>
      <c r="P68" s="3"/>
      <c r="Q68" s="3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</row>
    <row r="69" spans="1:47" ht="15.75" customHeight="1">
      <c r="A69" s="5"/>
      <c r="B69" s="3"/>
      <c r="C69" s="3"/>
      <c r="D69" s="3"/>
      <c r="E69" s="3"/>
      <c r="F69" s="3"/>
      <c r="G69" s="3"/>
      <c r="H69" s="3"/>
      <c r="I69" s="3"/>
      <c r="J69" s="3"/>
      <c r="K69" s="49"/>
      <c r="L69" s="3"/>
      <c r="M69" s="3"/>
      <c r="N69" s="3"/>
      <c r="O69" s="3"/>
      <c r="P69" s="3"/>
      <c r="Q69" s="3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</row>
    <row r="70" spans="1:47" ht="15.75" customHeight="1">
      <c r="A70" s="5"/>
      <c r="B70" s="3"/>
      <c r="C70" s="3"/>
      <c r="D70" s="3"/>
      <c r="E70" s="3"/>
      <c r="F70" s="3"/>
      <c r="G70" s="3"/>
      <c r="H70" s="3"/>
      <c r="I70" s="3"/>
      <c r="J70" s="3"/>
      <c r="K70" s="49"/>
      <c r="L70" s="3"/>
      <c r="M70" s="3"/>
      <c r="N70" s="3"/>
      <c r="O70" s="3"/>
      <c r="P70" s="3"/>
      <c r="Q70" s="3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</row>
    <row r="71" spans="1:47" ht="15.75" customHeight="1">
      <c r="A71" s="5"/>
      <c r="B71" s="3"/>
      <c r="C71" s="3"/>
      <c r="D71" s="3"/>
      <c r="E71" s="3"/>
      <c r="F71" s="3"/>
      <c r="G71" s="3"/>
      <c r="H71" s="3"/>
      <c r="I71" s="3"/>
      <c r="J71" s="3"/>
      <c r="K71" s="49"/>
      <c r="L71" s="3"/>
      <c r="M71" s="3"/>
      <c r="N71" s="3"/>
      <c r="O71" s="3"/>
      <c r="P71" s="3"/>
      <c r="Q71" s="3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</row>
    <row r="72" spans="1:47" ht="15.75" customHeight="1">
      <c r="A72" s="5"/>
      <c r="B72" s="3"/>
      <c r="C72" s="3"/>
      <c r="D72" s="3"/>
      <c r="E72" s="3"/>
      <c r="F72" s="3"/>
      <c r="G72" s="3"/>
      <c r="H72" s="3"/>
      <c r="I72" s="3"/>
      <c r="J72" s="3"/>
      <c r="K72" s="49"/>
      <c r="L72" s="3"/>
      <c r="M72" s="3"/>
      <c r="N72" s="3"/>
      <c r="O72" s="3"/>
      <c r="P72" s="3"/>
      <c r="Q72" s="3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</row>
    <row r="73" spans="1:47" ht="15.75" customHeight="1">
      <c r="A73" s="5"/>
      <c r="B73" s="3"/>
      <c r="C73" s="3"/>
      <c r="D73" s="3"/>
      <c r="E73" s="3"/>
      <c r="F73" s="3"/>
      <c r="G73" s="3"/>
      <c r="H73" s="3"/>
      <c r="I73" s="3"/>
      <c r="J73" s="3"/>
      <c r="K73" s="49"/>
      <c r="L73" s="3"/>
      <c r="M73" s="3"/>
      <c r="N73" s="3"/>
      <c r="O73" s="3"/>
      <c r="P73" s="3"/>
      <c r="Q73" s="3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</row>
    <row r="74" spans="1:47" ht="15.75" customHeight="1">
      <c r="A74" s="5"/>
      <c r="B74" s="3"/>
      <c r="C74" s="3"/>
      <c r="D74" s="3"/>
      <c r="E74" s="3"/>
      <c r="F74" s="3"/>
      <c r="G74" s="3"/>
      <c r="H74" s="3"/>
      <c r="I74" s="3"/>
      <c r="J74" s="3"/>
      <c r="K74" s="49"/>
      <c r="L74" s="3"/>
      <c r="M74" s="3"/>
      <c r="N74" s="3"/>
      <c r="O74" s="3"/>
      <c r="P74" s="3"/>
      <c r="Q74" s="3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</row>
    <row r="75" spans="1:47" ht="15.75" customHeight="1">
      <c r="A75" s="5"/>
      <c r="B75" s="3"/>
      <c r="C75" s="3"/>
      <c r="D75" s="3"/>
      <c r="E75" s="3"/>
      <c r="F75" s="3"/>
      <c r="G75" s="3"/>
      <c r="H75" s="3"/>
      <c r="I75" s="3"/>
      <c r="J75" s="3"/>
      <c r="K75" s="49"/>
      <c r="L75" s="3"/>
      <c r="M75" s="3"/>
      <c r="N75" s="3"/>
      <c r="O75" s="3"/>
      <c r="P75" s="3"/>
      <c r="Q75" s="3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</row>
    <row r="76" spans="1:47" ht="15.75" customHeight="1">
      <c r="A76" s="5"/>
      <c r="B76" s="3"/>
      <c r="C76" s="3"/>
      <c r="D76" s="3"/>
      <c r="E76" s="3"/>
      <c r="F76" s="3"/>
      <c r="G76" s="3"/>
      <c r="H76" s="3"/>
      <c r="I76" s="3"/>
      <c r="J76" s="3"/>
      <c r="K76" s="49"/>
      <c r="L76" s="3"/>
      <c r="M76" s="3"/>
      <c r="N76" s="3"/>
      <c r="O76" s="3"/>
      <c r="P76" s="3"/>
      <c r="Q76" s="3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</row>
    <row r="77" spans="1:47" ht="15.75" customHeight="1">
      <c r="A77" s="5"/>
      <c r="B77" s="3"/>
      <c r="C77" s="3"/>
      <c r="D77" s="3"/>
      <c r="E77" s="3"/>
      <c r="F77" s="3"/>
      <c r="G77" s="3"/>
      <c r="H77" s="3"/>
      <c r="I77" s="3"/>
      <c r="J77" s="3"/>
      <c r="K77" s="49"/>
      <c r="L77" s="3"/>
      <c r="M77" s="3"/>
      <c r="N77" s="3"/>
      <c r="O77" s="3"/>
      <c r="P77" s="3"/>
      <c r="Q77" s="3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</row>
    <row r="78" spans="1:47" ht="15.75" customHeight="1">
      <c r="A78" s="5"/>
      <c r="B78" s="3"/>
      <c r="C78" s="3"/>
      <c r="D78" s="3"/>
      <c r="E78" s="3"/>
      <c r="F78" s="3"/>
      <c r="G78" s="3"/>
      <c r="H78" s="3"/>
      <c r="I78" s="3"/>
      <c r="J78" s="3"/>
      <c r="K78" s="49"/>
      <c r="L78" s="3"/>
      <c r="M78" s="3"/>
      <c r="N78" s="3"/>
      <c r="O78" s="3"/>
      <c r="P78" s="3"/>
      <c r="Q78" s="3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</row>
    <row r="79" spans="1:47" ht="15.75" customHeight="1">
      <c r="A79" s="5"/>
      <c r="B79" s="3"/>
      <c r="C79" s="3"/>
      <c r="D79" s="3"/>
      <c r="E79" s="3"/>
      <c r="F79" s="3"/>
      <c r="G79" s="3"/>
      <c r="H79" s="3"/>
      <c r="I79" s="3"/>
      <c r="J79" s="3"/>
      <c r="K79" s="49"/>
      <c r="L79" s="3"/>
      <c r="M79" s="3"/>
      <c r="N79" s="3"/>
      <c r="O79" s="3"/>
      <c r="P79" s="3"/>
      <c r="Q79" s="3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</row>
    <row r="80" spans="1:47" ht="15.75" customHeight="1">
      <c r="A80" s="5"/>
      <c r="B80" s="3"/>
      <c r="C80" s="3"/>
      <c r="D80" s="3"/>
      <c r="E80" s="3"/>
      <c r="F80" s="3"/>
      <c r="G80" s="3"/>
      <c r="H80" s="3"/>
      <c r="I80" s="3"/>
      <c r="J80" s="3"/>
      <c r="K80" s="49"/>
      <c r="L80" s="3"/>
      <c r="M80" s="3"/>
      <c r="N80" s="3"/>
      <c r="O80" s="3"/>
      <c r="P80" s="3"/>
      <c r="Q80" s="3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</row>
    <row r="81" spans="1:47" ht="15.75" customHeight="1">
      <c r="A81" s="5"/>
      <c r="B81" s="3"/>
      <c r="C81" s="3"/>
      <c r="D81" s="3"/>
      <c r="E81" s="3"/>
      <c r="F81" s="3"/>
      <c r="G81" s="3"/>
      <c r="H81" s="3"/>
      <c r="I81" s="3"/>
      <c r="J81" s="3"/>
      <c r="K81" s="49"/>
      <c r="L81" s="3"/>
      <c r="M81" s="3"/>
      <c r="N81" s="3"/>
      <c r="O81" s="3"/>
      <c r="P81" s="3"/>
      <c r="Q81" s="3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</row>
    <row r="82" spans="1:47" ht="15.75" customHeight="1">
      <c r="A82" s="5"/>
      <c r="B82" s="3"/>
      <c r="C82" s="3"/>
      <c r="D82" s="3"/>
      <c r="E82" s="3"/>
      <c r="F82" s="3"/>
      <c r="G82" s="3"/>
      <c r="H82" s="3"/>
      <c r="I82" s="3"/>
      <c r="J82" s="3"/>
      <c r="K82" s="49"/>
      <c r="L82" s="3"/>
      <c r="M82" s="3"/>
      <c r="N82" s="3"/>
      <c r="O82" s="3"/>
      <c r="P82" s="3"/>
      <c r="Q82" s="3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</row>
    <row r="83" spans="1:47" ht="15.75" customHeight="1">
      <c r="A83" s="5"/>
      <c r="B83" s="3"/>
      <c r="C83" s="3"/>
      <c r="D83" s="3"/>
      <c r="E83" s="3"/>
      <c r="F83" s="3"/>
      <c r="G83" s="3"/>
      <c r="H83" s="3"/>
      <c r="I83" s="3"/>
      <c r="J83" s="3"/>
      <c r="K83" s="49"/>
      <c r="L83" s="3"/>
      <c r="M83" s="3"/>
      <c r="N83" s="3"/>
      <c r="O83" s="3"/>
      <c r="P83" s="3"/>
      <c r="Q83" s="3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</row>
    <row r="84" spans="1:47" ht="15.75" customHeight="1">
      <c r="A84" s="5"/>
      <c r="B84" s="3"/>
      <c r="C84" s="3"/>
      <c r="D84" s="3"/>
      <c r="E84" s="3"/>
      <c r="F84" s="3"/>
      <c r="G84" s="3"/>
      <c r="H84" s="3"/>
      <c r="I84" s="3"/>
      <c r="J84" s="3"/>
      <c r="K84" s="49"/>
      <c r="L84" s="3"/>
      <c r="M84" s="3"/>
      <c r="N84" s="3"/>
      <c r="O84" s="3"/>
      <c r="P84" s="3"/>
      <c r="Q84" s="3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</row>
    <row r="85" spans="1:47" ht="15.75" customHeight="1">
      <c r="A85" s="5"/>
      <c r="B85" s="3"/>
      <c r="C85" s="3"/>
      <c r="D85" s="3"/>
      <c r="E85" s="3"/>
      <c r="F85" s="3"/>
      <c r="G85" s="3"/>
      <c r="H85" s="3"/>
      <c r="I85" s="3"/>
      <c r="J85" s="3"/>
      <c r="K85" s="49"/>
      <c r="L85" s="3"/>
      <c r="M85" s="3"/>
      <c r="N85" s="3"/>
      <c r="O85" s="3"/>
      <c r="P85" s="3"/>
      <c r="Q85" s="3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</row>
    <row r="86" spans="1:47" ht="15.75" customHeight="1">
      <c r="A86" s="5"/>
      <c r="B86" s="3"/>
      <c r="C86" s="3"/>
      <c r="D86" s="3"/>
      <c r="E86" s="3"/>
      <c r="F86" s="3"/>
      <c r="G86" s="3"/>
      <c r="H86" s="3"/>
      <c r="I86" s="3"/>
      <c r="J86" s="3"/>
      <c r="K86" s="49"/>
      <c r="L86" s="3"/>
      <c r="M86" s="3"/>
      <c r="N86" s="3"/>
      <c r="O86" s="3"/>
      <c r="P86" s="3"/>
      <c r="Q86" s="3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</row>
    <row r="87" spans="1:47" ht="15.75" customHeight="1">
      <c r="A87" s="5"/>
      <c r="B87" s="3"/>
      <c r="C87" s="3"/>
      <c r="D87" s="3"/>
      <c r="E87" s="3"/>
      <c r="F87" s="3"/>
      <c r="G87" s="3"/>
      <c r="H87" s="3"/>
      <c r="I87" s="3"/>
      <c r="J87" s="3"/>
      <c r="K87" s="49"/>
      <c r="L87" s="3"/>
      <c r="M87" s="3"/>
      <c r="N87" s="3"/>
      <c r="O87" s="3"/>
      <c r="P87" s="3"/>
      <c r="Q87" s="3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</row>
    <row r="88" spans="1:47" ht="15.75" customHeight="1">
      <c r="A88" s="5"/>
      <c r="B88" s="3"/>
      <c r="C88" s="3"/>
      <c r="D88" s="3"/>
      <c r="E88" s="3"/>
      <c r="F88" s="3"/>
      <c r="G88" s="3"/>
      <c r="H88" s="3"/>
      <c r="I88" s="3"/>
      <c r="J88" s="3"/>
      <c r="K88" s="49"/>
      <c r="L88" s="3"/>
      <c r="M88" s="3"/>
      <c r="N88" s="3"/>
      <c r="O88" s="3"/>
      <c r="P88" s="3"/>
      <c r="Q88" s="3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</row>
    <row r="89" spans="1:47" ht="15.75" customHeight="1">
      <c r="A89" s="5"/>
      <c r="B89" s="3"/>
      <c r="C89" s="3"/>
      <c r="D89" s="3"/>
      <c r="E89" s="3"/>
      <c r="F89" s="3"/>
      <c r="G89" s="3"/>
      <c r="H89" s="3"/>
      <c r="I89" s="3"/>
      <c r="J89" s="3"/>
      <c r="K89" s="49"/>
      <c r="L89" s="3"/>
      <c r="M89" s="3"/>
      <c r="N89" s="3"/>
      <c r="O89" s="3"/>
      <c r="P89" s="3"/>
      <c r="Q89" s="3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</row>
    <row r="90" spans="1:47" ht="15.75" customHeight="1">
      <c r="A90" s="5"/>
      <c r="B90" s="3"/>
      <c r="C90" s="3"/>
      <c r="D90" s="3"/>
      <c r="E90" s="3"/>
      <c r="F90" s="3"/>
      <c r="G90" s="3"/>
      <c r="H90" s="3"/>
      <c r="I90" s="3"/>
      <c r="J90" s="3"/>
      <c r="K90" s="49"/>
      <c r="L90" s="3"/>
      <c r="M90" s="3"/>
      <c r="N90" s="3"/>
      <c r="O90" s="3"/>
      <c r="P90" s="3"/>
      <c r="Q90" s="3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</row>
    <row r="91" spans="1:47" ht="15.75" customHeight="1">
      <c r="A91" s="5"/>
      <c r="B91" s="3"/>
      <c r="C91" s="3"/>
      <c r="D91" s="3"/>
      <c r="E91" s="3"/>
      <c r="F91" s="3"/>
      <c r="G91" s="3"/>
      <c r="H91" s="3"/>
      <c r="I91" s="3"/>
      <c r="J91" s="3"/>
      <c r="K91" s="49"/>
      <c r="L91" s="3"/>
      <c r="M91" s="3"/>
      <c r="N91" s="3"/>
      <c r="O91" s="3"/>
      <c r="P91" s="3"/>
      <c r="Q91" s="3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</row>
    <row r="92" spans="1:47" ht="15.75" customHeight="1">
      <c r="A92" s="5"/>
      <c r="B92" s="3"/>
      <c r="C92" s="3"/>
      <c r="D92" s="3"/>
      <c r="E92" s="3"/>
      <c r="F92" s="3"/>
      <c r="G92" s="3"/>
      <c r="H92" s="3"/>
      <c r="I92" s="3"/>
      <c r="J92" s="3"/>
      <c r="K92" s="49"/>
      <c r="L92" s="3"/>
      <c r="M92" s="3"/>
      <c r="N92" s="3"/>
      <c r="O92" s="3"/>
      <c r="P92" s="3"/>
      <c r="Q92" s="3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</row>
    <row r="93" spans="1:47" ht="15.75" customHeight="1">
      <c r="A93" s="5"/>
      <c r="B93" s="3"/>
      <c r="C93" s="3"/>
      <c r="D93" s="3"/>
      <c r="E93" s="3"/>
      <c r="F93" s="3"/>
      <c r="G93" s="3"/>
      <c r="H93" s="3"/>
      <c r="I93" s="3"/>
      <c r="J93" s="3"/>
      <c r="K93" s="49"/>
      <c r="L93" s="3"/>
      <c r="M93" s="3"/>
      <c r="N93" s="3"/>
      <c r="O93" s="3"/>
      <c r="P93" s="3"/>
      <c r="Q93" s="3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</row>
    <row r="94" spans="1:47" ht="15.75" customHeight="1">
      <c r="A94" s="5"/>
      <c r="B94" s="3"/>
      <c r="C94" s="3"/>
      <c r="D94" s="3"/>
      <c r="E94" s="3"/>
      <c r="F94" s="3"/>
      <c r="G94" s="3"/>
      <c r="H94" s="3"/>
      <c r="I94" s="3"/>
      <c r="J94" s="3"/>
      <c r="K94" s="49"/>
      <c r="L94" s="3"/>
      <c r="M94" s="3"/>
      <c r="N94" s="3"/>
      <c r="O94" s="3"/>
      <c r="P94" s="3"/>
      <c r="Q94" s="3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</row>
    <row r="95" spans="1:47" ht="15.75" customHeight="1">
      <c r="A95" s="5"/>
      <c r="B95" s="3"/>
      <c r="C95" s="3"/>
      <c r="D95" s="3"/>
      <c r="E95" s="3"/>
      <c r="F95" s="3"/>
      <c r="G95" s="3"/>
      <c r="H95" s="3"/>
      <c r="I95" s="3"/>
      <c r="J95" s="3"/>
      <c r="K95" s="49"/>
      <c r="L95" s="3"/>
      <c r="M95" s="3"/>
      <c r="N95" s="3"/>
      <c r="O95" s="3"/>
      <c r="P95" s="3"/>
      <c r="Q95" s="3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</row>
    <row r="96" spans="1:47" ht="15.75" customHeight="1">
      <c r="A96" s="5"/>
      <c r="B96" s="3"/>
      <c r="C96" s="3"/>
      <c r="D96" s="3"/>
      <c r="E96" s="3"/>
      <c r="F96" s="3"/>
      <c r="G96" s="3"/>
      <c r="H96" s="3"/>
      <c r="I96" s="3"/>
      <c r="J96" s="3"/>
      <c r="K96" s="49"/>
      <c r="L96" s="3"/>
      <c r="M96" s="3"/>
      <c r="N96" s="3"/>
      <c r="O96" s="3"/>
      <c r="P96" s="3"/>
      <c r="Q96" s="3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</row>
    <row r="97" spans="1:47" ht="15.75" customHeight="1">
      <c r="A97" s="5"/>
      <c r="B97" s="3"/>
      <c r="C97" s="3"/>
      <c r="D97" s="3"/>
      <c r="E97" s="3"/>
      <c r="F97" s="3"/>
      <c r="G97" s="3"/>
      <c r="H97" s="3"/>
      <c r="I97" s="3"/>
      <c r="J97" s="3"/>
      <c r="K97" s="49"/>
      <c r="L97" s="3"/>
      <c r="M97" s="3"/>
      <c r="N97" s="3"/>
      <c r="O97" s="3"/>
      <c r="P97" s="3"/>
      <c r="Q97" s="3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</row>
    <row r="98" spans="1:47" ht="15.75" customHeight="1">
      <c r="A98" s="5"/>
      <c r="B98" s="3"/>
      <c r="C98" s="3"/>
      <c r="D98" s="3"/>
      <c r="E98" s="3"/>
      <c r="F98" s="3"/>
      <c r="G98" s="3"/>
      <c r="H98" s="3"/>
      <c r="I98" s="3"/>
      <c r="J98" s="3"/>
      <c r="K98" s="49"/>
      <c r="L98" s="3"/>
      <c r="M98" s="3"/>
      <c r="N98" s="3"/>
      <c r="O98" s="3"/>
      <c r="P98" s="3"/>
      <c r="Q98" s="3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</row>
    <row r="99" spans="1:47" ht="15.75" customHeight="1">
      <c r="A99" s="5"/>
      <c r="B99" s="3"/>
      <c r="C99" s="3"/>
      <c r="D99" s="3"/>
      <c r="E99" s="3"/>
      <c r="F99" s="3"/>
      <c r="G99" s="3"/>
      <c r="H99" s="3"/>
      <c r="I99" s="3"/>
      <c r="J99" s="3"/>
      <c r="K99" s="49"/>
      <c r="L99" s="3"/>
      <c r="M99" s="3"/>
      <c r="N99" s="3"/>
      <c r="O99" s="3"/>
      <c r="P99" s="3"/>
      <c r="Q99" s="3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</row>
    <row r="100" spans="1:47" ht="15.75" customHeight="1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49"/>
      <c r="L100" s="3"/>
      <c r="M100" s="3"/>
      <c r="N100" s="3"/>
      <c r="O100" s="3"/>
      <c r="P100" s="3"/>
      <c r="Q100" s="3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</row>
    <row r="101" spans="1:47" ht="15.75" customHeight="1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49"/>
      <c r="L101" s="3"/>
      <c r="M101" s="3"/>
      <c r="N101" s="3"/>
      <c r="O101" s="3"/>
      <c r="P101" s="3"/>
      <c r="Q101" s="3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</row>
    <row r="102" spans="1:47" ht="15.75" customHeight="1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49"/>
      <c r="L102" s="3"/>
      <c r="M102" s="3"/>
      <c r="N102" s="3"/>
      <c r="O102" s="3"/>
      <c r="P102" s="3"/>
      <c r="Q102" s="3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</row>
    <row r="103" spans="1:47" ht="15.75" customHeight="1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49"/>
      <c r="L103" s="3"/>
      <c r="M103" s="3"/>
      <c r="N103" s="3"/>
      <c r="O103" s="3"/>
      <c r="P103" s="3"/>
      <c r="Q103" s="3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</row>
    <row r="104" spans="1:47" ht="15.75" customHeight="1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49"/>
      <c r="L104" s="3"/>
      <c r="M104" s="3"/>
      <c r="N104" s="3"/>
      <c r="O104" s="3"/>
      <c r="P104" s="3"/>
      <c r="Q104" s="3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</row>
    <row r="105" spans="1:47" ht="15.75" customHeight="1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49"/>
      <c r="L105" s="3"/>
      <c r="M105" s="3"/>
      <c r="N105" s="3"/>
      <c r="O105" s="3"/>
      <c r="P105" s="3"/>
      <c r="Q105" s="3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</row>
    <row r="106" spans="1:47" ht="15.75" customHeight="1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49"/>
      <c r="L106" s="3"/>
      <c r="M106" s="3"/>
      <c r="N106" s="3"/>
      <c r="O106" s="3"/>
      <c r="P106" s="3"/>
      <c r="Q106" s="3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</row>
    <row r="107" spans="1:47" ht="15.75" customHeight="1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49"/>
      <c r="L107" s="3"/>
      <c r="M107" s="3"/>
      <c r="N107" s="3"/>
      <c r="O107" s="3"/>
      <c r="P107" s="3"/>
      <c r="Q107" s="3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</row>
    <row r="108" spans="1:47" ht="15.75" customHeight="1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49"/>
      <c r="L108" s="3"/>
      <c r="M108" s="3"/>
      <c r="N108" s="3"/>
      <c r="O108" s="3"/>
      <c r="P108" s="3"/>
      <c r="Q108" s="3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</row>
    <row r="109" spans="1:47" ht="15.75" customHeight="1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49"/>
      <c r="L109" s="3"/>
      <c r="M109" s="3"/>
      <c r="N109" s="3"/>
      <c r="O109" s="3"/>
      <c r="P109" s="3"/>
      <c r="Q109" s="3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</row>
    <row r="110" spans="1:47" ht="15.75" customHeight="1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49"/>
      <c r="L110" s="3"/>
      <c r="M110" s="3"/>
      <c r="N110" s="3"/>
      <c r="O110" s="3"/>
      <c r="P110" s="3"/>
      <c r="Q110" s="3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</row>
    <row r="111" spans="1:47" ht="15.75" customHeight="1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49"/>
      <c r="L111" s="3"/>
      <c r="M111" s="3"/>
      <c r="N111" s="3"/>
      <c r="O111" s="3"/>
      <c r="P111" s="3"/>
      <c r="Q111" s="3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</row>
    <row r="112" spans="1:47" ht="15.75" customHeight="1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49"/>
      <c r="L112" s="3"/>
      <c r="M112" s="3"/>
      <c r="N112" s="3"/>
      <c r="O112" s="3"/>
      <c r="P112" s="3"/>
      <c r="Q112" s="3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</row>
    <row r="113" spans="1:47" ht="15.75" customHeight="1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49"/>
      <c r="L113" s="3"/>
      <c r="M113" s="3"/>
      <c r="N113" s="3"/>
      <c r="O113" s="3"/>
      <c r="P113" s="3"/>
      <c r="Q113" s="3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</row>
    <row r="114" spans="1:47" ht="15.75" customHeight="1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49"/>
      <c r="L114" s="3"/>
      <c r="M114" s="3"/>
      <c r="N114" s="3"/>
      <c r="O114" s="3"/>
      <c r="P114" s="3"/>
      <c r="Q114" s="3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</row>
    <row r="115" spans="1:47" ht="15.75" customHeight="1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49"/>
      <c r="L115" s="3"/>
      <c r="M115" s="3"/>
      <c r="N115" s="3"/>
      <c r="O115" s="3"/>
      <c r="P115" s="3"/>
      <c r="Q115" s="3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</row>
    <row r="116" spans="1:47" ht="15.75" customHeight="1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49"/>
      <c r="L116" s="3"/>
      <c r="M116" s="3"/>
      <c r="N116" s="3"/>
      <c r="O116" s="3"/>
      <c r="P116" s="3"/>
      <c r="Q116" s="3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</row>
    <row r="117" spans="1:47" ht="15.75" customHeight="1">
      <c r="A117" s="5"/>
      <c r="B117" s="3"/>
      <c r="C117" s="3"/>
      <c r="D117" s="3"/>
      <c r="E117" s="3"/>
      <c r="F117" s="3"/>
      <c r="G117" s="3"/>
      <c r="H117" s="3"/>
      <c r="I117" s="3"/>
      <c r="J117" s="3"/>
      <c r="K117" s="49"/>
      <c r="L117" s="3"/>
      <c r="M117" s="3"/>
      <c r="N117" s="3"/>
      <c r="O117" s="3"/>
      <c r="P117" s="3"/>
      <c r="Q117" s="3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</row>
    <row r="118" spans="1:47" ht="15.75" customHeight="1">
      <c r="A118" s="5"/>
      <c r="B118" s="3"/>
      <c r="C118" s="3"/>
      <c r="D118" s="3"/>
      <c r="E118" s="3"/>
      <c r="F118" s="3"/>
      <c r="G118" s="3"/>
      <c r="H118" s="3"/>
      <c r="I118" s="3"/>
      <c r="J118" s="3"/>
      <c r="K118" s="49"/>
      <c r="L118" s="3"/>
      <c r="M118" s="3"/>
      <c r="N118" s="3"/>
      <c r="O118" s="3"/>
      <c r="P118" s="3"/>
      <c r="Q118" s="3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</row>
    <row r="119" spans="1:47" ht="15.75" customHeight="1">
      <c r="A119" s="5"/>
      <c r="B119" s="3"/>
      <c r="C119" s="3"/>
      <c r="D119" s="3"/>
      <c r="E119" s="3"/>
      <c r="F119" s="3"/>
      <c r="G119" s="3"/>
      <c r="H119" s="3"/>
      <c r="I119" s="3"/>
      <c r="J119" s="3"/>
      <c r="K119" s="49"/>
      <c r="L119" s="3"/>
      <c r="M119" s="3"/>
      <c r="N119" s="3"/>
      <c r="O119" s="3"/>
      <c r="P119" s="3"/>
      <c r="Q119" s="3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</row>
    <row r="120" spans="1:47" ht="15.75" customHeight="1">
      <c r="A120" s="5"/>
      <c r="B120" s="3"/>
      <c r="C120" s="3"/>
      <c r="D120" s="3"/>
      <c r="E120" s="3"/>
      <c r="F120" s="3"/>
      <c r="G120" s="3"/>
      <c r="H120" s="3"/>
      <c r="I120" s="3"/>
      <c r="J120" s="3"/>
      <c r="K120" s="49"/>
      <c r="L120" s="3"/>
      <c r="M120" s="3"/>
      <c r="N120" s="3"/>
      <c r="O120" s="3"/>
      <c r="P120" s="3"/>
      <c r="Q120" s="3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</row>
    <row r="121" spans="1:47" ht="15.75" customHeight="1">
      <c r="A121" s="5"/>
      <c r="B121" s="3"/>
      <c r="C121" s="3"/>
      <c r="D121" s="3"/>
      <c r="E121" s="3"/>
      <c r="F121" s="3"/>
      <c r="G121" s="3"/>
      <c r="H121" s="3"/>
      <c r="I121" s="3"/>
      <c r="J121" s="3"/>
      <c r="K121" s="49"/>
      <c r="L121" s="3"/>
      <c r="M121" s="3"/>
      <c r="N121" s="3"/>
      <c r="O121" s="3"/>
      <c r="P121" s="3"/>
      <c r="Q121" s="3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</row>
    <row r="122" spans="1:47" ht="15.75" customHeight="1">
      <c r="A122" s="5"/>
      <c r="B122" s="3"/>
      <c r="C122" s="3"/>
      <c r="D122" s="3"/>
      <c r="E122" s="3"/>
      <c r="F122" s="3"/>
      <c r="G122" s="3"/>
      <c r="H122" s="3"/>
      <c r="I122" s="3"/>
      <c r="J122" s="3"/>
      <c r="K122" s="49"/>
      <c r="L122" s="3"/>
      <c r="M122" s="3"/>
      <c r="N122" s="3"/>
      <c r="O122" s="3"/>
      <c r="P122" s="3"/>
      <c r="Q122" s="3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</row>
    <row r="123" spans="1:47" ht="15.75" customHeight="1">
      <c r="A123" s="5"/>
      <c r="B123" s="3"/>
      <c r="C123" s="3"/>
      <c r="D123" s="3"/>
      <c r="E123" s="3"/>
      <c r="F123" s="3"/>
      <c r="G123" s="3"/>
      <c r="H123" s="3"/>
      <c r="I123" s="3"/>
      <c r="J123" s="3"/>
      <c r="K123" s="49"/>
      <c r="L123" s="3"/>
      <c r="M123" s="3"/>
      <c r="N123" s="3"/>
      <c r="O123" s="3"/>
      <c r="P123" s="3"/>
      <c r="Q123" s="3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</row>
    <row r="124" spans="1:47" ht="15.75" customHeight="1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49"/>
      <c r="L124" s="3"/>
      <c r="M124" s="3"/>
      <c r="N124" s="3"/>
      <c r="O124" s="3"/>
      <c r="P124" s="3"/>
      <c r="Q124" s="3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</row>
    <row r="125" spans="1:47" ht="15.75" customHeight="1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49"/>
      <c r="L125" s="3"/>
      <c r="M125" s="3"/>
      <c r="N125" s="3"/>
      <c r="O125" s="3"/>
      <c r="P125" s="3"/>
      <c r="Q125" s="3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</row>
    <row r="126" spans="1:47" ht="15.75" customHeight="1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49"/>
      <c r="L126" s="3"/>
      <c r="M126" s="3"/>
      <c r="N126" s="3"/>
      <c r="O126" s="3"/>
      <c r="P126" s="3"/>
      <c r="Q126" s="3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</row>
    <row r="127" spans="1:47" ht="15.75" customHeight="1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49"/>
      <c r="L127" s="3"/>
      <c r="M127" s="3"/>
      <c r="N127" s="3"/>
      <c r="O127" s="3"/>
      <c r="P127" s="3"/>
      <c r="Q127" s="3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</row>
    <row r="128" spans="1:47" ht="15.75" customHeight="1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49"/>
      <c r="L128" s="3"/>
      <c r="M128" s="3"/>
      <c r="N128" s="3"/>
      <c r="O128" s="3"/>
      <c r="P128" s="3"/>
      <c r="Q128" s="3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</row>
    <row r="129" spans="1:47" ht="15.75" customHeight="1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49"/>
      <c r="L129" s="3"/>
      <c r="M129" s="3"/>
      <c r="N129" s="3"/>
      <c r="O129" s="3"/>
      <c r="P129" s="3"/>
      <c r="Q129" s="3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</row>
    <row r="130" spans="1:47" ht="15.75" customHeight="1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49"/>
      <c r="L130" s="3"/>
      <c r="M130" s="3"/>
      <c r="N130" s="3"/>
      <c r="O130" s="3"/>
      <c r="P130" s="3"/>
      <c r="Q130" s="3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</row>
    <row r="131" spans="1:47" ht="15.75" customHeight="1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49"/>
      <c r="L131" s="3"/>
      <c r="M131" s="3"/>
      <c r="N131" s="3"/>
      <c r="O131" s="3"/>
      <c r="P131" s="3"/>
      <c r="Q131" s="3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</row>
    <row r="132" spans="1:47" ht="15.75" customHeight="1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49"/>
      <c r="L132" s="3"/>
      <c r="M132" s="3"/>
      <c r="N132" s="3"/>
      <c r="O132" s="3"/>
      <c r="P132" s="3"/>
      <c r="Q132" s="3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</row>
    <row r="133" spans="1:47" ht="15.75" customHeight="1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49"/>
      <c r="L133" s="3"/>
      <c r="M133" s="3"/>
      <c r="N133" s="3"/>
      <c r="O133" s="3"/>
      <c r="P133" s="3"/>
      <c r="Q133" s="3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</row>
    <row r="134" spans="1:47" ht="15.75" customHeight="1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49"/>
      <c r="L134" s="3"/>
      <c r="M134" s="3"/>
      <c r="N134" s="3"/>
      <c r="O134" s="3"/>
      <c r="P134" s="3"/>
      <c r="Q134" s="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</row>
    <row r="135" spans="1:47" ht="15.75" customHeight="1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49"/>
      <c r="L135" s="3"/>
      <c r="M135" s="3"/>
      <c r="N135" s="3"/>
      <c r="O135" s="3"/>
      <c r="P135" s="3"/>
      <c r="Q135" s="3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</row>
    <row r="136" spans="1:47" ht="15.75" customHeight="1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49"/>
      <c r="L136" s="3"/>
      <c r="M136" s="3"/>
      <c r="N136" s="3"/>
      <c r="O136" s="3"/>
      <c r="P136" s="3"/>
      <c r="Q136" s="3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</row>
    <row r="137" spans="1:47" ht="15.75" customHeight="1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49"/>
      <c r="L137" s="3"/>
      <c r="M137" s="3"/>
      <c r="N137" s="3"/>
      <c r="O137" s="3"/>
      <c r="P137" s="3"/>
      <c r="Q137" s="3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</row>
    <row r="138" spans="1:47" ht="15.75" customHeight="1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49"/>
      <c r="L138" s="3"/>
      <c r="M138" s="3"/>
      <c r="N138" s="3"/>
      <c r="O138" s="3"/>
      <c r="P138" s="3"/>
      <c r="Q138" s="3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</row>
    <row r="139" spans="1:47" ht="15.75" customHeight="1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49"/>
      <c r="L139" s="3"/>
      <c r="M139" s="3"/>
      <c r="N139" s="3"/>
      <c r="O139" s="3"/>
      <c r="P139" s="3"/>
      <c r="Q139" s="3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</row>
    <row r="140" spans="1:47" ht="15.75" customHeight="1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49"/>
      <c r="L140" s="3"/>
      <c r="M140" s="3"/>
      <c r="N140" s="3"/>
      <c r="O140" s="3"/>
      <c r="P140" s="3"/>
      <c r="Q140" s="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</row>
    <row r="141" spans="1:47" ht="15.75" customHeight="1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49"/>
      <c r="L141" s="3"/>
      <c r="M141" s="3"/>
      <c r="N141" s="3"/>
      <c r="O141" s="3"/>
      <c r="P141" s="3"/>
      <c r="Q141" s="3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</row>
    <row r="142" spans="1:47" ht="15.75" customHeight="1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49"/>
      <c r="L142" s="3"/>
      <c r="M142" s="3"/>
      <c r="N142" s="3"/>
      <c r="O142" s="3"/>
      <c r="P142" s="3"/>
      <c r="Q142" s="3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</row>
    <row r="143" spans="1:47" ht="15.75" customHeight="1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49"/>
      <c r="L143" s="3"/>
      <c r="M143" s="3"/>
      <c r="N143" s="3"/>
      <c r="O143" s="3"/>
      <c r="P143" s="3"/>
      <c r="Q143" s="3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</row>
    <row r="144" spans="1:47" ht="15.75" customHeight="1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49"/>
      <c r="L144" s="3"/>
      <c r="M144" s="3"/>
      <c r="N144" s="3"/>
      <c r="O144" s="3"/>
      <c r="P144" s="3"/>
      <c r="Q144" s="3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</row>
    <row r="145" spans="1:47" ht="15.75" customHeight="1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49"/>
      <c r="L145" s="3"/>
      <c r="M145" s="3"/>
      <c r="N145" s="3"/>
      <c r="O145" s="3"/>
      <c r="P145" s="3"/>
      <c r="Q145" s="3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</row>
    <row r="146" spans="1:47" ht="15.75" customHeight="1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49"/>
      <c r="L146" s="3"/>
      <c r="M146" s="3"/>
      <c r="N146" s="3"/>
      <c r="O146" s="3"/>
      <c r="P146" s="3"/>
      <c r="Q146" s="3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</row>
    <row r="147" spans="1:47" ht="15.75" customHeight="1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49"/>
      <c r="L147" s="3"/>
      <c r="M147" s="3"/>
      <c r="N147" s="3"/>
      <c r="O147" s="3"/>
      <c r="P147" s="3"/>
      <c r="Q147" s="3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</row>
    <row r="148" spans="1:47" ht="15.75" customHeight="1">
      <c r="A148" s="5"/>
      <c r="B148" s="3"/>
      <c r="C148" s="3"/>
      <c r="D148" s="3"/>
      <c r="E148" s="3"/>
      <c r="F148" s="3"/>
      <c r="G148" s="3"/>
      <c r="H148" s="3"/>
      <c r="I148" s="3"/>
      <c r="J148" s="3"/>
      <c r="K148" s="49"/>
      <c r="L148" s="3"/>
      <c r="M148" s="3"/>
      <c r="N148" s="3"/>
      <c r="O148" s="3"/>
      <c r="P148" s="3"/>
      <c r="Q148" s="3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</row>
    <row r="149" spans="1:47" ht="15.75" customHeight="1">
      <c r="A149" s="5"/>
      <c r="B149" s="3"/>
      <c r="C149" s="3"/>
      <c r="D149" s="3"/>
      <c r="E149" s="3"/>
      <c r="F149" s="3"/>
      <c r="G149" s="3"/>
      <c r="H149" s="3"/>
      <c r="I149" s="3"/>
      <c r="J149" s="3"/>
      <c r="K149" s="49"/>
      <c r="L149" s="3"/>
      <c r="M149" s="3"/>
      <c r="N149" s="3"/>
      <c r="O149" s="3"/>
      <c r="P149" s="3"/>
      <c r="Q149" s="3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</row>
    <row r="150" spans="1:47" ht="15.75" customHeight="1">
      <c r="A150" s="5"/>
      <c r="B150" s="3"/>
      <c r="C150" s="3"/>
      <c r="D150" s="3"/>
      <c r="E150" s="3"/>
      <c r="F150" s="3"/>
      <c r="G150" s="3"/>
      <c r="H150" s="3"/>
      <c r="I150" s="3"/>
      <c r="J150" s="3"/>
      <c r="K150" s="49"/>
      <c r="L150" s="3"/>
      <c r="M150" s="3"/>
      <c r="N150" s="3"/>
      <c r="O150" s="3"/>
      <c r="P150" s="3"/>
      <c r="Q150" s="3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</row>
    <row r="151" spans="1:47" ht="15.75" customHeight="1">
      <c r="A151" s="5"/>
      <c r="B151" s="3"/>
      <c r="C151" s="3"/>
      <c r="D151" s="3"/>
      <c r="E151" s="3"/>
      <c r="F151" s="3"/>
      <c r="G151" s="3"/>
      <c r="H151" s="3"/>
      <c r="I151" s="3"/>
      <c r="J151" s="3"/>
      <c r="K151" s="49"/>
      <c r="L151" s="3"/>
      <c r="M151" s="3"/>
      <c r="N151" s="3"/>
      <c r="O151" s="3"/>
      <c r="P151" s="3"/>
      <c r="Q151" s="3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</row>
    <row r="152" spans="1:47" ht="15.75" customHeight="1">
      <c r="A152" s="5"/>
      <c r="B152" s="3"/>
      <c r="C152" s="3"/>
      <c r="D152" s="3"/>
      <c r="E152" s="3"/>
      <c r="F152" s="3"/>
      <c r="G152" s="3"/>
      <c r="H152" s="3"/>
      <c r="I152" s="3"/>
      <c r="J152" s="3"/>
      <c r="K152" s="49"/>
      <c r="L152" s="3"/>
      <c r="M152" s="3"/>
      <c r="N152" s="3"/>
      <c r="O152" s="3"/>
      <c r="P152" s="3"/>
      <c r="Q152" s="3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</row>
    <row r="153" spans="1:47" ht="15.75" customHeight="1">
      <c r="A153" s="5"/>
      <c r="B153" s="3"/>
      <c r="C153" s="3"/>
      <c r="D153" s="3"/>
      <c r="E153" s="3"/>
      <c r="F153" s="3"/>
      <c r="G153" s="3"/>
      <c r="H153" s="3"/>
      <c r="I153" s="3"/>
      <c r="J153" s="3"/>
      <c r="K153" s="49"/>
      <c r="L153" s="3"/>
      <c r="M153" s="3"/>
      <c r="N153" s="3"/>
      <c r="O153" s="3"/>
      <c r="P153" s="3"/>
      <c r="Q153" s="3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</row>
    <row r="154" spans="1:47" ht="15.75" customHeight="1">
      <c r="A154" s="5"/>
      <c r="B154" s="3"/>
      <c r="C154" s="3"/>
      <c r="D154" s="3"/>
      <c r="E154" s="3"/>
      <c r="F154" s="3"/>
      <c r="G154" s="3"/>
      <c r="H154" s="3"/>
      <c r="I154" s="3"/>
      <c r="J154" s="3"/>
      <c r="K154" s="49"/>
      <c r="L154" s="3"/>
      <c r="M154" s="3"/>
      <c r="N154" s="3"/>
      <c r="O154" s="3"/>
      <c r="P154" s="3"/>
      <c r="Q154" s="3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</row>
    <row r="155" spans="1:47" ht="15.75" customHeight="1">
      <c r="A155" s="5"/>
      <c r="B155" s="3"/>
      <c r="C155" s="3"/>
      <c r="D155" s="3"/>
      <c r="E155" s="3"/>
      <c r="F155" s="3"/>
      <c r="G155" s="3"/>
      <c r="H155" s="3"/>
      <c r="I155" s="3"/>
      <c r="J155" s="3"/>
      <c r="K155" s="49"/>
      <c r="L155" s="3"/>
      <c r="M155" s="3"/>
      <c r="N155" s="3"/>
      <c r="O155" s="3"/>
      <c r="P155" s="3"/>
      <c r="Q155" s="3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</row>
    <row r="156" spans="1:47" ht="15.75" customHeight="1">
      <c r="A156" s="5"/>
      <c r="B156" s="3"/>
      <c r="C156" s="3"/>
      <c r="D156" s="3"/>
      <c r="E156" s="3"/>
      <c r="F156" s="3"/>
      <c r="G156" s="3"/>
      <c r="H156" s="3"/>
      <c r="I156" s="3"/>
      <c r="J156" s="3"/>
      <c r="K156" s="49"/>
      <c r="L156" s="3"/>
      <c r="M156" s="3"/>
      <c r="N156" s="3"/>
      <c r="O156" s="3"/>
      <c r="P156" s="3"/>
      <c r="Q156" s="3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</row>
    <row r="157" spans="1:47" ht="15.75" customHeight="1">
      <c r="A157" s="5"/>
      <c r="B157" s="3"/>
      <c r="C157" s="3"/>
      <c r="D157" s="3"/>
      <c r="E157" s="3"/>
      <c r="F157" s="3"/>
      <c r="G157" s="3"/>
      <c r="H157" s="3"/>
      <c r="I157" s="3"/>
      <c r="J157" s="3"/>
      <c r="K157" s="49"/>
      <c r="L157" s="3"/>
      <c r="M157" s="3"/>
      <c r="N157" s="3"/>
      <c r="O157" s="3"/>
      <c r="P157" s="3"/>
      <c r="Q157" s="3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</row>
    <row r="158" spans="1:47" ht="15.75" customHeight="1">
      <c r="A158" s="5"/>
      <c r="B158" s="3"/>
      <c r="C158" s="3"/>
      <c r="D158" s="3"/>
      <c r="E158" s="3"/>
      <c r="F158" s="3"/>
      <c r="G158" s="3"/>
      <c r="H158" s="3"/>
      <c r="I158" s="3"/>
      <c r="J158" s="3"/>
      <c r="K158" s="49"/>
      <c r="L158" s="3"/>
      <c r="M158" s="3"/>
      <c r="N158" s="3"/>
      <c r="O158" s="3"/>
      <c r="P158" s="3"/>
      <c r="Q158" s="3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</row>
    <row r="159" spans="1:47" ht="15.75" customHeight="1">
      <c r="A159" s="5"/>
      <c r="B159" s="3"/>
      <c r="C159" s="3"/>
      <c r="D159" s="3"/>
      <c r="E159" s="3"/>
      <c r="F159" s="3"/>
      <c r="G159" s="3"/>
      <c r="H159" s="3"/>
      <c r="I159" s="3"/>
      <c r="J159" s="3"/>
      <c r="K159" s="49"/>
      <c r="L159" s="3"/>
      <c r="M159" s="3"/>
      <c r="N159" s="3"/>
      <c r="O159" s="3"/>
      <c r="P159" s="3"/>
      <c r="Q159" s="3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</row>
    <row r="160" spans="1:47" ht="15.75" customHeight="1">
      <c r="A160" s="5"/>
      <c r="B160" s="3"/>
      <c r="C160" s="3"/>
      <c r="D160" s="3"/>
      <c r="E160" s="3"/>
      <c r="F160" s="3"/>
      <c r="G160" s="3"/>
      <c r="H160" s="3"/>
      <c r="I160" s="3"/>
      <c r="J160" s="3"/>
      <c r="K160" s="49"/>
      <c r="L160" s="3"/>
      <c r="M160" s="3"/>
      <c r="N160" s="3"/>
      <c r="O160" s="3"/>
      <c r="P160" s="3"/>
      <c r="Q160" s="3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</row>
    <row r="161" spans="1:47" ht="15.75" customHeight="1">
      <c r="A161" s="5"/>
      <c r="B161" s="3"/>
      <c r="C161" s="3"/>
      <c r="D161" s="3"/>
      <c r="E161" s="3"/>
      <c r="F161" s="3"/>
      <c r="G161" s="3"/>
      <c r="H161" s="3"/>
      <c r="I161" s="3"/>
      <c r="J161" s="3"/>
      <c r="K161" s="49"/>
      <c r="L161" s="3"/>
      <c r="M161" s="3"/>
      <c r="N161" s="3"/>
      <c r="O161" s="3"/>
      <c r="P161" s="3"/>
      <c r="Q161" s="3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</row>
    <row r="162" spans="1:47" ht="15.75" customHeight="1">
      <c r="A162" s="5"/>
      <c r="B162" s="3"/>
      <c r="C162" s="3"/>
      <c r="D162" s="3"/>
      <c r="E162" s="3"/>
      <c r="F162" s="3"/>
      <c r="G162" s="3"/>
      <c r="H162" s="3"/>
      <c r="I162" s="3"/>
      <c r="J162" s="3"/>
      <c r="K162" s="49"/>
      <c r="L162" s="3"/>
      <c r="M162" s="3"/>
      <c r="N162" s="3"/>
      <c r="O162" s="3"/>
      <c r="P162" s="3"/>
      <c r="Q162" s="3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</row>
    <row r="163" spans="1:47" ht="15.75" customHeight="1">
      <c r="A163" s="5"/>
      <c r="B163" s="3"/>
      <c r="C163" s="3"/>
      <c r="D163" s="3"/>
      <c r="E163" s="3"/>
      <c r="F163" s="3"/>
      <c r="G163" s="3"/>
      <c r="H163" s="3"/>
      <c r="I163" s="3"/>
      <c r="J163" s="3"/>
      <c r="K163" s="49"/>
      <c r="L163" s="3"/>
      <c r="M163" s="3"/>
      <c r="N163" s="3"/>
      <c r="O163" s="3"/>
      <c r="P163" s="3"/>
      <c r="Q163" s="3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</row>
    <row r="164" spans="1:47" ht="15.75" customHeight="1">
      <c r="A164" s="5"/>
      <c r="B164" s="3"/>
      <c r="C164" s="3"/>
      <c r="D164" s="3"/>
      <c r="E164" s="3"/>
      <c r="F164" s="3"/>
      <c r="G164" s="3"/>
      <c r="H164" s="3"/>
      <c r="I164" s="3"/>
      <c r="J164" s="3"/>
      <c r="K164" s="49"/>
      <c r="L164" s="3"/>
      <c r="M164" s="3"/>
      <c r="N164" s="3"/>
      <c r="O164" s="3"/>
      <c r="P164" s="3"/>
      <c r="Q164" s="3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</row>
    <row r="165" spans="1:47" ht="15.75" customHeight="1">
      <c r="A165" s="5"/>
      <c r="B165" s="3"/>
      <c r="C165" s="3"/>
      <c r="D165" s="3"/>
      <c r="E165" s="3"/>
      <c r="F165" s="3"/>
      <c r="G165" s="3"/>
      <c r="H165" s="3"/>
      <c r="I165" s="3"/>
      <c r="J165" s="3"/>
      <c r="K165" s="49"/>
      <c r="L165" s="3"/>
      <c r="M165" s="3"/>
      <c r="N165" s="3"/>
      <c r="O165" s="3"/>
      <c r="P165" s="3"/>
      <c r="Q165" s="3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</row>
    <row r="166" spans="1:47" ht="15.75" customHeight="1">
      <c r="A166" s="5"/>
      <c r="B166" s="3"/>
      <c r="C166" s="3"/>
      <c r="D166" s="3"/>
      <c r="E166" s="3"/>
      <c r="F166" s="3"/>
      <c r="G166" s="3"/>
      <c r="H166" s="3"/>
      <c r="I166" s="3"/>
      <c r="J166" s="3"/>
      <c r="K166" s="49"/>
      <c r="L166" s="3"/>
      <c r="M166" s="3"/>
      <c r="N166" s="3"/>
      <c r="O166" s="3"/>
      <c r="P166" s="3"/>
      <c r="Q166" s="3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</row>
    <row r="167" spans="1:47" ht="15.75" customHeight="1">
      <c r="A167" s="5"/>
      <c r="B167" s="3"/>
      <c r="C167" s="3"/>
      <c r="D167" s="3"/>
      <c r="E167" s="3"/>
      <c r="F167" s="3"/>
      <c r="G167" s="3"/>
      <c r="H167" s="3"/>
      <c r="I167" s="3"/>
      <c r="J167" s="3"/>
      <c r="K167" s="49"/>
      <c r="L167" s="3"/>
      <c r="M167" s="3"/>
      <c r="N167" s="3"/>
      <c r="O167" s="3"/>
      <c r="P167" s="3"/>
      <c r="Q167" s="3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</row>
    <row r="168" spans="1:47" ht="15.75" customHeight="1">
      <c r="A168" s="5"/>
      <c r="B168" s="3"/>
      <c r="C168" s="3"/>
      <c r="D168" s="3"/>
      <c r="E168" s="3"/>
      <c r="F168" s="3"/>
      <c r="G168" s="3"/>
      <c r="H168" s="3"/>
      <c r="I168" s="3"/>
      <c r="J168" s="3"/>
      <c r="K168" s="49"/>
      <c r="L168" s="3"/>
      <c r="M168" s="3"/>
      <c r="N168" s="3"/>
      <c r="O168" s="3"/>
      <c r="P168" s="3"/>
      <c r="Q168" s="3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</row>
    <row r="169" spans="1:47" ht="15.75" customHeight="1">
      <c r="A169" s="5"/>
      <c r="B169" s="3"/>
      <c r="C169" s="3"/>
      <c r="D169" s="3"/>
      <c r="E169" s="3"/>
      <c r="F169" s="3"/>
      <c r="G169" s="3"/>
      <c r="H169" s="3"/>
      <c r="I169" s="3"/>
      <c r="J169" s="3"/>
      <c r="K169" s="49"/>
      <c r="L169" s="3"/>
      <c r="M169" s="3"/>
      <c r="N169" s="3"/>
      <c r="O169" s="3"/>
      <c r="P169" s="3"/>
      <c r="Q169" s="3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</row>
    <row r="170" spans="1:47" ht="15.75" customHeight="1">
      <c r="A170" s="5"/>
      <c r="B170" s="3"/>
      <c r="C170" s="3"/>
      <c r="D170" s="3"/>
      <c r="E170" s="3"/>
      <c r="F170" s="3"/>
      <c r="G170" s="3"/>
      <c r="H170" s="3"/>
      <c r="I170" s="3"/>
      <c r="J170" s="3"/>
      <c r="K170" s="49"/>
      <c r="L170" s="3"/>
      <c r="M170" s="3"/>
      <c r="N170" s="3"/>
      <c r="O170" s="3"/>
      <c r="P170" s="3"/>
      <c r="Q170" s="3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</row>
    <row r="171" spans="1:47" ht="15.75" customHeight="1">
      <c r="A171" s="5"/>
      <c r="B171" s="3"/>
      <c r="C171" s="3"/>
      <c r="D171" s="3"/>
      <c r="E171" s="3"/>
      <c r="F171" s="3"/>
      <c r="G171" s="3"/>
      <c r="H171" s="3"/>
      <c r="I171" s="3"/>
      <c r="J171" s="3"/>
      <c r="K171" s="49"/>
      <c r="L171" s="3"/>
      <c r="M171" s="3"/>
      <c r="N171" s="3"/>
      <c r="O171" s="3"/>
      <c r="P171" s="3"/>
      <c r="Q171" s="3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</row>
    <row r="172" spans="1:47" ht="15.75" customHeight="1">
      <c r="A172" s="5"/>
      <c r="B172" s="3"/>
      <c r="C172" s="3"/>
      <c r="D172" s="3"/>
      <c r="E172" s="3"/>
      <c r="F172" s="3"/>
      <c r="G172" s="3"/>
      <c r="H172" s="3"/>
      <c r="I172" s="3"/>
      <c r="J172" s="3"/>
      <c r="K172" s="49"/>
      <c r="L172" s="3"/>
      <c r="M172" s="3"/>
      <c r="N172" s="3"/>
      <c r="O172" s="3"/>
      <c r="P172" s="3"/>
      <c r="Q172" s="3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</row>
    <row r="173" spans="1:47" ht="15.75" customHeight="1">
      <c r="A173" s="5"/>
      <c r="B173" s="3"/>
      <c r="C173" s="3"/>
      <c r="D173" s="3"/>
      <c r="E173" s="3"/>
      <c r="F173" s="3"/>
      <c r="G173" s="3"/>
      <c r="H173" s="3"/>
      <c r="I173" s="3"/>
      <c r="J173" s="3"/>
      <c r="K173" s="49"/>
      <c r="L173" s="3"/>
      <c r="M173" s="3"/>
      <c r="N173" s="3"/>
      <c r="O173" s="3"/>
      <c r="P173" s="3"/>
      <c r="Q173" s="3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</row>
    <row r="174" spans="1:47" ht="15.75" customHeight="1">
      <c r="A174" s="5"/>
      <c r="B174" s="3"/>
      <c r="C174" s="3"/>
      <c r="D174" s="3"/>
      <c r="E174" s="3"/>
      <c r="F174" s="3"/>
      <c r="G174" s="3"/>
      <c r="H174" s="3"/>
      <c r="I174" s="3"/>
      <c r="J174" s="3"/>
      <c r="K174" s="49"/>
      <c r="L174" s="3"/>
      <c r="M174" s="3"/>
      <c r="N174" s="3"/>
      <c r="O174" s="3"/>
      <c r="P174" s="3"/>
      <c r="Q174" s="3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</row>
    <row r="175" spans="1:47" ht="15.75" customHeight="1">
      <c r="A175" s="5"/>
      <c r="B175" s="3"/>
      <c r="C175" s="3"/>
      <c r="D175" s="3"/>
      <c r="E175" s="3"/>
      <c r="F175" s="3"/>
      <c r="G175" s="3"/>
      <c r="H175" s="3"/>
      <c r="I175" s="3"/>
      <c r="J175" s="3"/>
      <c r="K175" s="49"/>
      <c r="L175" s="3"/>
      <c r="M175" s="3"/>
      <c r="N175" s="3"/>
      <c r="O175" s="3"/>
      <c r="P175" s="3"/>
      <c r="Q175" s="3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</row>
    <row r="176" spans="1:47" ht="15.75" customHeight="1">
      <c r="A176" s="5"/>
      <c r="B176" s="3"/>
      <c r="C176" s="3"/>
      <c r="D176" s="3"/>
      <c r="E176" s="3"/>
      <c r="F176" s="3"/>
      <c r="G176" s="3"/>
      <c r="H176" s="3"/>
      <c r="I176" s="3"/>
      <c r="J176" s="3"/>
      <c r="K176" s="49"/>
      <c r="L176" s="3"/>
      <c r="M176" s="3"/>
      <c r="N176" s="3"/>
      <c r="O176" s="3"/>
      <c r="P176" s="3"/>
      <c r="Q176" s="3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</row>
    <row r="177" spans="1:47" ht="15.75" customHeight="1">
      <c r="A177" s="5"/>
      <c r="B177" s="3"/>
      <c r="C177" s="3"/>
      <c r="D177" s="3"/>
      <c r="E177" s="3"/>
      <c r="F177" s="3"/>
      <c r="G177" s="3"/>
      <c r="H177" s="3"/>
      <c r="I177" s="3"/>
      <c r="J177" s="3"/>
      <c r="K177" s="49"/>
      <c r="L177" s="3"/>
      <c r="M177" s="3"/>
      <c r="N177" s="3"/>
      <c r="O177" s="3"/>
      <c r="P177" s="3"/>
      <c r="Q177" s="3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</row>
    <row r="178" spans="1:47" ht="15.75" customHeight="1">
      <c r="A178" s="5"/>
      <c r="B178" s="3"/>
      <c r="C178" s="3"/>
      <c r="D178" s="3"/>
      <c r="E178" s="3"/>
      <c r="F178" s="3"/>
      <c r="G178" s="3"/>
      <c r="H178" s="3"/>
      <c r="I178" s="3"/>
      <c r="J178" s="3"/>
      <c r="K178" s="49"/>
      <c r="L178" s="3"/>
      <c r="M178" s="3"/>
      <c r="N178" s="3"/>
      <c r="O178" s="3"/>
      <c r="P178" s="3"/>
      <c r="Q178" s="3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</row>
    <row r="179" spans="1:47" ht="15.75" customHeight="1">
      <c r="A179" s="5"/>
      <c r="B179" s="3"/>
      <c r="C179" s="3"/>
      <c r="D179" s="3"/>
      <c r="E179" s="3"/>
      <c r="F179" s="3"/>
      <c r="G179" s="3"/>
      <c r="H179" s="3"/>
      <c r="I179" s="3"/>
      <c r="J179" s="3"/>
      <c r="K179" s="49"/>
      <c r="L179" s="3"/>
      <c r="M179" s="3"/>
      <c r="N179" s="3"/>
      <c r="O179" s="3"/>
      <c r="P179" s="3"/>
      <c r="Q179" s="3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</row>
    <row r="180" spans="1:47" ht="15.75" customHeight="1">
      <c r="A180" s="5"/>
      <c r="B180" s="3"/>
      <c r="C180" s="3"/>
      <c r="D180" s="3"/>
      <c r="E180" s="3"/>
      <c r="F180" s="3"/>
      <c r="G180" s="3"/>
      <c r="H180" s="3"/>
      <c r="I180" s="3"/>
      <c r="J180" s="3"/>
      <c r="K180" s="49"/>
      <c r="L180" s="3"/>
      <c r="M180" s="3"/>
      <c r="N180" s="3"/>
      <c r="O180" s="3"/>
      <c r="P180" s="3"/>
      <c r="Q180" s="3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</row>
    <row r="181" spans="1:47" ht="15.75" customHeight="1">
      <c r="A181" s="5"/>
      <c r="B181" s="3"/>
      <c r="C181" s="3"/>
      <c r="D181" s="3"/>
      <c r="E181" s="3"/>
      <c r="F181" s="3"/>
      <c r="G181" s="3"/>
      <c r="H181" s="3"/>
      <c r="I181" s="3"/>
      <c r="J181" s="3"/>
      <c r="K181" s="49"/>
      <c r="L181" s="3"/>
      <c r="M181" s="3"/>
      <c r="N181" s="3"/>
      <c r="O181" s="3"/>
      <c r="P181" s="3"/>
      <c r="Q181" s="3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</row>
    <row r="182" spans="1:47" ht="15.75" customHeight="1">
      <c r="A182" s="5"/>
      <c r="B182" s="3"/>
      <c r="C182" s="3"/>
      <c r="D182" s="3"/>
      <c r="E182" s="3"/>
      <c r="F182" s="3"/>
      <c r="G182" s="3"/>
      <c r="H182" s="3"/>
      <c r="I182" s="3"/>
      <c r="J182" s="3"/>
      <c r="K182" s="49"/>
      <c r="L182" s="3"/>
      <c r="M182" s="3"/>
      <c r="N182" s="3"/>
      <c r="O182" s="3"/>
      <c r="P182" s="3"/>
      <c r="Q182" s="3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</row>
    <row r="183" spans="1:47" ht="15.75" customHeight="1">
      <c r="A183" s="5"/>
      <c r="B183" s="3"/>
      <c r="C183" s="3"/>
      <c r="D183" s="3"/>
      <c r="E183" s="3"/>
      <c r="F183" s="3"/>
      <c r="G183" s="3"/>
      <c r="H183" s="3"/>
      <c r="I183" s="3"/>
      <c r="J183" s="3"/>
      <c r="K183" s="49"/>
      <c r="L183" s="3"/>
      <c r="M183" s="3"/>
      <c r="N183" s="3"/>
      <c r="O183" s="3"/>
      <c r="P183" s="3"/>
      <c r="Q183" s="3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</row>
    <row r="184" spans="1:47" ht="15.75" customHeight="1">
      <c r="A184" s="5"/>
      <c r="B184" s="3"/>
      <c r="C184" s="3"/>
      <c r="D184" s="3"/>
      <c r="E184" s="3"/>
      <c r="F184" s="3"/>
      <c r="G184" s="3"/>
      <c r="H184" s="3"/>
      <c r="I184" s="3"/>
      <c r="J184" s="3"/>
      <c r="K184" s="49"/>
      <c r="L184" s="3"/>
      <c r="M184" s="3"/>
      <c r="N184" s="3"/>
      <c r="O184" s="3"/>
      <c r="P184" s="3"/>
      <c r="Q184" s="3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</row>
    <row r="185" spans="1:47" ht="15.75" customHeight="1">
      <c r="A185" s="5"/>
      <c r="B185" s="3"/>
      <c r="C185" s="3"/>
      <c r="D185" s="3"/>
      <c r="E185" s="3"/>
      <c r="F185" s="3"/>
      <c r="G185" s="3"/>
      <c r="H185" s="3"/>
      <c r="I185" s="3"/>
      <c r="J185" s="3"/>
      <c r="K185" s="49"/>
      <c r="L185" s="3"/>
      <c r="M185" s="3"/>
      <c r="N185" s="3"/>
      <c r="O185" s="3"/>
      <c r="P185" s="3"/>
      <c r="Q185" s="3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</row>
    <row r="186" spans="1:47" ht="15.75" customHeight="1">
      <c r="A186" s="5"/>
      <c r="B186" s="3"/>
      <c r="C186" s="3"/>
      <c r="D186" s="3"/>
      <c r="E186" s="3"/>
      <c r="F186" s="3"/>
      <c r="G186" s="3"/>
      <c r="H186" s="3"/>
      <c r="I186" s="3"/>
      <c r="J186" s="3"/>
      <c r="K186" s="49"/>
      <c r="L186" s="3"/>
      <c r="M186" s="3"/>
      <c r="N186" s="3"/>
      <c r="O186" s="3"/>
      <c r="P186" s="3"/>
      <c r="Q186" s="3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</row>
    <row r="187" spans="1:47" ht="15.75" customHeight="1">
      <c r="A187" s="5"/>
      <c r="B187" s="3"/>
      <c r="C187" s="3"/>
      <c r="D187" s="3"/>
      <c r="E187" s="3"/>
      <c r="F187" s="3"/>
      <c r="G187" s="3"/>
      <c r="H187" s="3"/>
      <c r="I187" s="3"/>
      <c r="J187" s="3"/>
      <c r="K187" s="49"/>
      <c r="L187" s="3"/>
      <c r="M187" s="3"/>
      <c r="N187" s="3"/>
      <c r="O187" s="3"/>
      <c r="P187" s="3"/>
      <c r="Q187" s="3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</row>
    <row r="188" spans="1:47" ht="15.75" customHeight="1">
      <c r="A188" s="5"/>
      <c r="B188" s="3"/>
      <c r="C188" s="3"/>
      <c r="D188" s="3"/>
      <c r="E188" s="3"/>
      <c r="F188" s="3"/>
      <c r="G188" s="3"/>
      <c r="H188" s="3"/>
      <c r="I188" s="3"/>
      <c r="J188" s="3"/>
      <c r="K188" s="49"/>
      <c r="L188" s="3"/>
      <c r="M188" s="3"/>
      <c r="N188" s="3"/>
      <c r="O188" s="3"/>
      <c r="P188" s="3"/>
      <c r="Q188" s="3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</row>
    <row r="189" spans="1:47" ht="15.75" customHeight="1">
      <c r="A189" s="5"/>
      <c r="B189" s="3"/>
      <c r="C189" s="3"/>
      <c r="D189" s="3"/>
      <c r="E189" s="3"/>
      <c r="F189" s="3"/>
      <c r="G189" s="3"/>
      <c r="H189" s="3"/>
      <c r="I189" s="3"/>
      <c r="J189" s="3"/>
      <c r="K189" s="49"/>
      <c r="L189" s="3"/>
      <c r="M189" s="3"/>
      <c r="N189" s="3"/>
      <c r="O189" s="3"/>
      <c r="P189" s="3"/>
      <c r="Q189" s="3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</row>
    <row r="190" spans="1:47" ht="15.75" customHeight="1">
      <c r="A190" s="5"/>
      <c r="B190" s="3"/>
      <c r="C190" s="3"/>
      <c r="D190" s="3"/>
      <c r="E190" s="3"/>
      <c r="F190" s="3"/>
      <c r="G190" s="3"/>
      <c r="H190" s="3"/>
      <c r="I190" s="3"/>
      <c r="J190" s="3"/>
      <c r="K190" s="49"/>
      <c r="L190" s="3"/>
      <c r="M190" s="3"/>
      <c r="N190" s="3"/>
      <c r="O190" s="3"/>
      <c r="P190" s="3"/>
      <c r="Q190" s="3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</row>
    <row r="191" spans="1:47" ht="15.75" customHeight="1">
      <c r="A191" s="5"/>
      <c r="B191" s="3"/>
      <c r="C191" s="3"/>
      <c r="D191" s="3"/>
      <c r="E191" s="3"/>
      <c r="F191" s="3"/>
      <c r="G191" s="3"/>
      <c r="H191" s="3"/>
      <c r="I191" s="3"/>
      <c r="J191" s="3"/>
      <c r="K191" s="49"/>
      <c r="L191" s="3"/>
      <c r="M191" s="3"/>
      <c r="N191" s="3"/>
      <c r="O191" s="3"/>
      <c r="P191" s="3"/>
      <c r="Q191" s="3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</row>
    <row r="192" spans="1:47" ht="15.75" customHeight="1">
      <c r="A192" s="5"/>
      <c r="B192" s="3"/>
      <c r="C192" s="3"/>
      <c r="D192" s="3"/>
      <c r="E192" s="3"/>
      <c r="F192" s="3"/>
      <c r="G192" s="3"/>
      <c r="H192" s="3"/>
      <c r="I192" s="3"/>
      <c r="J192" s="3"/>
      <c r="K192" s="49"/>
      <c r="L192" s="3"/>
      <c r="M192" s="3"/>
      <c r="N192" s="3"/>
      <c r="O192" s="3"/>
      <c r="P192" s="3"/>
      <c r="Q192" s="3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</row>
    <row r="193" spans="1:47" ht="15.75" customHeight="1">
      <c r="A193" s="5"/>
      <c r="B193" s="3"/>
      <c r="C193" s="3"/>
      <c r="D193" s="3"/>
      <c r="E193" s="3"/>
      <c r="F193" s="3"/>
      <c r="G193" s="3"/>
      <c r="H193" s="3"/>
      <c r="I193" s="3"/>
      <c r="J193" s="3"/>
      <c r="K193" s="49"/>
      <c r="L193" s="3"/>
      <c r="M193" s="3"/>
      <c r="N193" s="3"/>
      <c r="O193" s="3"/>
      <c r="P193" s="3"/>
      <c r="Q193" s="3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</row>
    <row r="194" spans="1:47" ht="15.75" customHeight="1">
      <c r="A194" s="5"/>
      <c r="B194" s="3"/>
      <c r="C194" s="3"/>
      <c r="D194" s="3"/>
      <c r="E194" s="3"/>
      <c r="F194" s="3"/>
      <c r="G194" s="3"/>
      <c r="H194" s="3"/>
      <c r="I194" s="3"/>
      <c r="J194" s="3"/>
      <c r="K194" s="49"/>
      <c r="L194" s="3"/>
      <c r="M194" s="3"/>
      <c r="N194" s="3"/>
      <c r="O194" s="3"/>
      <c r="P194" s="3"/>
      <c r="Q194" s="3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</row>
    <row r="195" spans="1:47" ht="15.75" customHeight="1">
      <c r="A195" s="5"/>
      <c r="B195" s="3"/>
      <c r="C195" s="3"/>
      <c r="D195" s="3"/>
      <c r="E195" s="3"/>
      <c r="F195" s="3"/>
      <c r="G195" s="3"/>
      <c r="H195" s="3"/>
      <c r="I195" s="3"/>
      <c r="J195" s="3"/>
      <c r="K195" s="49"/>
      <c r="L195" s="3"/>
      <c r="M195" s="3"/>
      <c r="N195" s="3"/>
      <c r="O195" s="3"/>
      <c r="P195" s="3"/>
      <c r="Q195" s="3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</row>
    <row r="196" spans="1:47" ht="15.75" customHeight="1">
      <c r="A196" s="5"/>
      <c r="B196" s="3"/>
      <c r="C196" s="3"/>
      <c r="D196" s="3"/>
      <c r="E196" s="3"/>
      <c r="F196" s="3"/>
      <c r="G196" s="3"/>
      <c r="H196" s="3"/>
      <c r="I196" s="3"/>
      <c r="J196" s="3"/>
      <c r="K196" s="49"/>
      <c r="L196" s="3"/>
      <c r="M196" s="3"/>
      <c r="N196" s="3"/>
      <c r="O196" s="3"/>
      <c r="P196" s="3"/>
      <c r="Q196" s="3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</row>
    <row r="197" spans="1:47" ht="15.75" customHeight="1">
      <c r="A197" s="5"/>
      <c r="B197" s="3"/>
      <c r="C197" s="3"/>
      <c r="D197" s="3"/>
      <c r="E197" s="3"/>
      <c r="F197" s="3"/>
      <c r="G197" s="3"/>
      <c r="H197" s="3"/>
      <c r="I197" s="3"/>
      <c r="J197" s="3"/>
      <c r="K197" s="49"/>
      <c r="L197" s="3"/>
      <c r="M197" s="3"/>
      <c r="N197" s="3"/>
      <c r="O197" s="3"/>
      <c r="P197" s="3"/>
      <c r="Q197" s="3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</row>
    <row r="198" spans="1:47" ht="15.75" customHeight="1">
      <c r="A198" s="5"/>
      <c r="B198" s="3"/>
      <c r="C198" s="3"/>
      <c r="D198" s="3"/>
      <c r="E198" s="3"/>
      <c r="F198" s="3"/>
      <c r="G198" s="3"/>
      <c r="H198" s="3"/>
      <c r="I198" s="3"/>
      <c r="J198" s="3"/>
      <c r="K198" s="49"/>
      <c r="L198" s="3"/>
      <c r="M198" s="3"/>
      <c r="N198" s="3"/>
      <c r="O198" s="3"/>
      <c r="P198" s="3"/>
      <c r="Q198" s="3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</row>
    <row r="199" spans="1:47" ht="15.75" customHeight="1">
      <c r="A199" s="5"/>
      <c r="B199" s="3"/>
      <c r="C199" s="3"/>
      <c r="D199" s="3"/>
      <c r="E199" s="3"/>
      <c r="F199" s="3"/>
      <c r="G199" s="3"/>
      <c r="H199" s="3"/>
      <c r="I199" s="3"/>
      <c r="J199" s="3"/>
      <c r="K199" s="49"/>
      <c r="L199" s="3"/>
      <c r="M199" s="3"/>
      <c r="N199" s="3"/>
      <c r="O199" s="3"/>
      <c r="P199" s="3"/>
      <c r="Q199" s="3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</row>
    <row r="200" spans="1:47" ht="15.75" customHeight="1">
      <c r="A200" s="5"/>
      <c r="B200" s="3"/>
      <c r="C200" s="3"/>
      <c r="D200" s="3"/>
      <c r="E200" s="3"/>
      <c r="F200" s="3"/>
      <c r="G200" s="3"/>
      <c r="H200" s="3"/>
      <c r="I200" s="3"/>
      <c r="J200" s="3"/>
      <c r="K200" s="49"/>
      <c r="L200" s="3"/>
      <c r="M200" s="3"/>
      <c r="N200" s="3"/>
      <c r="O200" s="3"/>
      <c r="P200" s="3"/>
      <c r="Q200" s="3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</row>
    <row r="201" spans="1:47" ht="15.75" customHeight="1">
      <c r="A201" s="5"/>
      <c r="B201" s="3"/>
      <c r="C201" s="3"/>
      <c r="D201" s="3"/>
      <c r="E201" s="3"/>
      <c r="F201" s="3"/>
      <c r="G201" s="3"/>
      <c r="H201" s="3"/>
      <c r="I201" s="3"/>
      <c r="J201" s="3"/>
      <c r="K201" s="49"/>
      <c r="L201" s="3"/>
      <c r="M201" s="3"/>
      <c r="N201" s="3"/>
      <c r="O201" s="3"/>
      <c r="P201" s="3"/>
      <c r="Q201" s="3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</row>
    <row r="202" spans="1:47" ht="15.75" customHeight="1">
      <c r="A202" s="5"/>
      <c r="B202" s="3"/>
      <c r="C202" s="3"/>
      <c r="D202" s="3"/>
      <c r="E202" s="3"/>
      <c r="F202" s="3"/>
      <c r="G202" s="3"/>
      <c r="H202" s="3"/>
      <c r="I202" s="3"/>
      <c r="J202" s="3"/>
      <c r="K202" s="49"/>
      <c r="L202" s="3"/>
      <c r="M202" s="3"/>
      <c r="N202" s="3"/>
      <c r="O202" s="3"/>
      <c r="P202" s="3"/>
      <c r="Q202" s="3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</row>
    <row r="203" spans="1:47" ht="15.75" customHeight="1">
      <c r="A203" s="5"/>
      <c r="B203" s="3"/>
      <c r="C203" s="3"/>
      <c r="D203" s="3"/>
      <c r="E203" s="3"/>
      <c r="F203" s="3"/>
      <c r="G203" s="3"/>
      <c r="H203" s="3"/>
      <c r="I203" s="3"/>
      <c r="J203" s="3"/>
      <c r="K203" s="49"/>
      <c r="L203" s="3"/>
      <c r="M203" s="3"/>
      <c r="N203" s="3"/>
      <c r="O203" s="3"/>
      <c r="P203" s="3"/>
      <c r="Q203" s="3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</row>
    <row r="204" spans="1:47" ht="15.75" customHeight="1">
      <c r="A204" s="5"/>
      <c r="B204" s="3"/>
      <c r="C204" s="3"/>
      <c r="D204" s="3"/>
      <c r="E204" s="3"/>
      <c r="F204" s="3"/>
      <c r="G204" s="3"/>
      <c r="H204" s="3"/>
      <c r="I204" s="3"/>
      <c r="J204" s="3"/>
      <c r="K204" s="49"/>
      <c r="L204" s="3"/>
      <c r="M204" s="3"/>
      <c r="N204" s="3"/>
      <c r="O204" s="3"/>
      <c r="P204" s="3"/>
      <c r="Q204" s="3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</row>
    <row r="205" spans="1:47" ht="15.75" customHeight="1">
      <c r="A205" s="5"/>
      <c r="B205" s="3"/>
      <c r="C205" s="3"/>
      <c r="D205" s="3"/>
      <c r="E205" s="3"/>
      <c r="F205" s="3"/>
      <c r="G205" s="3"/>
      <c r="H205" s="3"/>
      <c r="I205" s="3"/>
      <c r="J205" s="3"/>
      <c r="K205" s="49"/>
      <c r="L205" s="3"/>
      <c r="M205" s="3"/>
      <c r="N205" s="3"/>
      <c r="O205" s="3"/>
      <c r="P205" s="3"/>
      <c r="Q205" s="3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</row>
    <row r="206" spans="1:47" ht="15.75" customHeight="1">
      <c r="A206" s="5"/>
      <c r="B206" s="3"/>
      <c r="C206" s="3"/>
      <c r="D206" s="3"/>
      <c r="E206" s="3"/>
      <c r="F206" s="3"/>
      <c r="G206" s="3"/>
      <c r="H206" s="3"/>
      <c r="I206" s="3"/>
      <c r="J206" s="3"/>
      <c r="K206" s="49"/>
      <c r="L206" s="3"/>
      <c r="M206" s="3"/>
      <c r="N206" s="3"/>
      <c r="O206" s="3"/>
      <c r="P206" s="3"/>
      <c r="Q206" s="3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</row>
    <row r="207" spans="1:47" ht="15.75" customHeight="1">
      <c r="A207" s="5"/>
      <c r="B207" s="3"/>
      <c r="C207" s="3"/>
      <c r="D207" s="3"/>
      <c r="E207" s="3"/>
      <c r="F207" s="3"/>
      <c r="G207" s="3"/>
      <c r="H207" s="3"/>
      <c r="I207" s="3"/>
      <c r="J207" s="3"/>
      <c r="K207" s="49"/>
      <c r="L207" s="3"/>
      <c r="M207" s="3"/>
      <c r="N207" s="3"/>
      <c r="O207" s="3"/>
      <c r="P207" s="3"/>
      <c r="Q207" s="3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</row>
    <row r="208" spans="1:47" ht="15.75" customHeight="1">
      <c r="A208" s="5"/>
      <c r="B208" s="3"/>
      <c r="C208" s="3"/>
      <c r="D208" s="3"/>
      <c r="E208" s="3"/>
      <c r="F208" s="3"/>
      <c r="G208" s="3"/>
      <c r="H208" s="3"/>
      <c r="I208" s="3"/>
      <c r="J208" s="3"/>
      <c r="K208" s="49"/>
      <c r="L208" s="3"/>
      <c r="M208" s="3"/>
      <c r="N208" s="3"/>
      <c r="O208" s="3"/>
      <c r="P208" s="3"/>
      <c r="Q208" s="3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</row>
    <row r="209" spans="1:47" ht="15.75" customHeight="1">
      <c r="A209" s="5"/>
      <c r="B209" s="3"/>
      <c r="C209" s="3"/>
      <c r="D209" s="3"/>
      <c r="E209" s="3"/>
      <c r="F209" s="3"/>
      <c r="G209" s="3"/>
      <c r="H209" s="3"/>
      <c r="I209" s="3"/>
      <c r="J209" s="3"/>
      <c r="K209" s="49"/>
      <c r="L209" s="3"/>
      <c r="M209" s="3"/>
      <c r="N209" s="3"/>
      <c r="O209" s="3"/>
      <c r="P209" s="3"/>
      <c r="Q209" s="3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</row>
    <row r="210" spans="1:47" ht="15.75" customHeight="1">
      <c r="A210" s="5"/>
      <c r="B210" s="3"/>
      <c r="C210" s="3"/>
      <c r="D210" s="3"/>
      <c r="E210" s="3"/>
      <c r="F210" s="3"/>
      <c r="G210" s="3"/>
      <c r="H210" s="3"/>
      <c r="I210" s="3"/>
      <c r="J210" s="3"/>
      <c r="K210" s="49"/>
      <c r="L210" s="3"/>
      <c r="M210" s="3"/>
      <c r="N210" s="3"/>
      <c r="O210" s="3"/>
      <c r="P210" s="3"/>
      <c r="Q210" s="3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</row>
    <row r="211" spans="1:47" ht="15.75" customHeight="1">
      <c r="A211" s="5"/>
      <c r="B211" s="3"/>
      <c r="C211" s="3"/>
      <c r="D211" s="3"/>
      <c r="E211" s="3"/>
      <c r="F211" s="3"/>
      <c r="G211" s="3"/>
      <c r="H211" s="3"/>
      <c r="I211" s="3"/>
      <c r="J211" s="3"/>
      <c r="K211" s="49"/>
      <c r="L211" s="3"/>
      <c r="M211" s="3"/>
      <c r="N211" s="3"/>
      <c r="O211" s="3"/>
      <c r="P211" s="3"/>
      <c r="Q211" s="3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</row>
    <row r="212" spans="1:47" ht="15.75" customHeight="1">
      <c r="A212" s="5"/>
      <c r="B212" s="3"/>
      <c r="C212" s="3"/>
      <c r="D212" s="3"/>
      <c r="E212" s="3"/>
      <c r="F212" s="3"/>
      <c r="G212" s="3"/>
      <c r="H212" s="3"/>
      <c r="I212" s="3"/>
      <c r="J212" s="3"/>
      <c r="K212" s="49"/>
      <c r="L212" s="3"/>
      <c r="M212" s="3"/>
      <c r="N212" s="3"/>
      <c r="O212" s="3"/>
      <c r="P212" s="3"/>
      <c r="Q212" s="3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</row>
    <row r="213" spans="1:47" ht="15.75" customHeight="1">
      <c r="A213" s="5"/>
      <c r="B213" s="3"/>
      <c r="C213" s="3"/>
      <c r="D213" s="3"/>
      <c r="E213" s="3"/>
      <c r="F213" s="3"/>
      <c r="G213" s="3"/>
      <c r="H213" s="3"/>
      <c r="I213" s="3"/>
      <c r="J213" s="3"/>
      <c r="K213" s="49"/>
      <c r="L213" s="3"/>
      <c r="M213" s="3"/>
      <c r="N213" s="3"/>
      <c r="O213" s="3"/>
      <c r="P213" s="3"/>
      <c r="Q213" s="3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</row>
    <row r="214" spans="1:47" ht="15.75" customHeight="1">
      <c r="A214" s="5"/>
      <c r="B214" s="3"/>
      <c r="C214" s="3"/>
      <c r="D214" s="3"/>
      <c r="E214" s="3"/>
      <c r="F214" s="3"/>
      <c r="G214" s="3"/>
      <c r="H214" s="3"/>
      <c r="I214" s="3"/>
      <c r="J214" s="3"/>
      <c r="K214" s="49"/>
      <c r="L214" s="3"/>
      <c r="M214" s="3"/>
      <c r="N214" s="3"/>
      <c r="O214" s="3"/>
      <c r="P214" s="3"/>
      <c r="Q214" s="3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</row>
    <row r="215" spans="1:47" ht="15.75" customHeight="1">
      <c r="A215" s="5"/>
      <c r="B215" s="3"/>
      <c r="C215" s="3"/>
      <c r="D215" s="3"/>
      <c r="E215" s="3"/>
      <c r="F215" s="3"/>
      <c r="G215" s="3"/>
      <c r="H215" s="3"/>
      <c r="I215" s="3"/>
      <c r="J215" s="3"/>
      <c r="K215" s="49"/>
      <c r="L215" s="3"/>
      <c r="M215" s="3"/>
      <c r="N215" s="3"/>
      <c r="O215" s="3"/>
      <c r="P215" s="3"/>
      <c r="Q215" s="3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</row>
    <row r="216" spans="1:47" ht="15.75" customHeight="1">
      <c r="A216" s="5"/>
      <c r="B216" s="3"/>
      <c r="C216" s="3"/>
      <c r="D216" s="3"/>
      <c r="E216" s="3"/>
      <c r="F216" s="3"/>
      <c r="G216" s="3"/>
      <c r="H216" s="3"/>
      <c r="I216" s="3"/>
      <c r="J216" s="3"/>
      <c r="K216" s="49"/>
      <c r="L216" s="3"/>
      <c r="M216" s="3"/>
      <c r="N216" s="3"/>
      <c r="O216" s="3"/>
      <c r="P216" s="3"/>
      <c r="Q216" s="3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</row>
    <row r="217" spans="1:47" ht="15.75" customHeight="1">
      <c r="A217" s="5"/>
      <c r="B217" s="3"/>
      <c r="C217" s="3"/>
      <c r="D217" s="3"/>
      <c r="E217" s="3"/>
      <c r="F217" s="3"/>
      <c r="G217" s="3"/>
      <c r="H217" s="3"/>
      <c r="I217" s="3"/>
      <c r="J217" s="3"/>
      <c r="K217" s="49"/>
      <c r="L217" s="3"/>
      <c r="M217" s="3"/>
      <c r="N217" s="3"/>
      <c r="O217" s="3"/>
      <c r="P217" s="3"/>
      <c r="Q217" s="3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</row>
    <row r="218" spans="1:47" ht="15.75" customHeight="1">
      <c r="A218" s="5"/>
      <c r="B218" s="3"/>
      <c r="C218" s="3"/>
      <c r="D218" s="3"/>
      <c r="E218" s="3"/>
      <c r="F218" s="3"/>
      <c r="G218" s="3"/>
      <c r="H218" s="3"/>
      <c r="I218" s="3"/>
      <c r="J218" s="3"/>
      <c r="K218" s="49"/>
      <c r="L218" s="3"/>
      <c r="M218" s="3"/>
      <c r="N218" s="3"/>
      <c r="O218" s="3"/>
      <c r="P218" s="3"/>
      <c r="Q218" s="3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</row>
    <row r="219" spans="1:47" ht="15.75" customHeight="1">
      <c r="A219" s="5"/>
      <c r="B219" s="3"/>
      <c r="C219" s="3"/>
      <c r="D219" s="3"/>
      <c r="E219" s="3"/>
      <c r="F219" s="3"/>
      <c r="G219" s="3"/>
      <c r="H219" s="3"/>
      <c r="I219" s="3"/>
      <c r="J219" s="3"/>
      <c r="K219" s="49"/>
      <c r="L219" s="3"/>
      <c r="M219" s="3"/>
      <c r="N219" s="3"/>
      <c r="O219" s="3"/>
      <c r="P219" s="3"/>
      <c r="Q219" s="3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</row>
    <row r="220" spans="1:47" ht="15.75" customHeight="1">
      <c r="A220" s="5"/>
      <c r="B220" s="3"/>
      <c r="C220" s="3"/>
      <c r="D220" s="3"/>
      <c r="E220" s="3"/>
      <c r="F220" s="3"/>
      <c r="G220" s="3"/>
      <c r="H220" s="3"/>
      <c r="I220" s="3"/>
      <c r="J220" s="3"/>
      <c r="K220" s="49"/>
      <c r="L220" s="3"/>
      <c r="M220" s="3"/>
      <c r="N220" s="3"/>
      <c r="O220" s="3"/>
      <c r="P220" s="3"/>
      <c r="Q220" s="3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</row>
    <row r="221" spans="1:47" ht="15.75" customHeight="1">
      <c r="A221" s="5"/>
      <c r="B221" s="3"/>
      <c r="C221" s="3"/>
      <c r="D221" s="3"/>
      <c r="E221" s="3"/>
      <c r="F221" s="3"/>
      <c r="G221" s="3"/>
      <c r="H221" s="3"/>
      <c r="I221" s="3"/>
      <c r="J221" s="3"/>
      <c r="K221" s="49"/>
      <c r="L221" s="3"/>
      <c r="M221" s="3"/>
      <c r="N221" s="3"/>
      <c r="O221" s="3"/>
      <c r="P221" s="3"/>
      <c r="Q221" s="3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</row>
    <row r="222" spans="1:47" ht="15.75" customHeight="1">
      <c r="A222" s="5"/>
      <c r="B222" s="3"/>
      <c r="C222" s="3"/>
      <c r="D222" s="3"/>
      <c r="E222" s="3"/>
      <c r="F222" s="3"/>
      <c r="G222" s="3"/>
      <c r="H222" s="3"/>
      <c r="I222" s="3"/>
      <c r="J222" s="3"/>
      <c r="K222" s="49"/>
      <c r="L222" s="3"/>
      <c r="M222" s="3"/>
      <c r="N222" s="3"/>
      <c r="O222" s="3"/>
      <c r="P222" s="3"/>
      <c r="Q222" s="3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</row>
    <row r="223" spans="1:47" ht="15.75" customHeight="1">
      <c r="A223" s="5"/>
      <c r="B223" s="3"/>
      <c r="C223" s="3"/>
      <c r="D223" s="3"/>
      <c r="E223" s="3"/>
      <c r="F223" s="3"/>
      <c r="G223" s="3"/>
      <c r="H223" s="3"/>
      <c r="I223" s="3"/>
      <c r="J223" s="3"/>
      <c r="K223" s="49"/>
      <c r="L223" s="3"/>
      <c r="M223" s="3"/>
      <c r="N223" s="3"/>
      <c r="O223" s="3"/>
      <c r="P223" s="3"/>
      <c r="Q223" s="3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</row>
    <row r="224" spans="1:47" ht="15.75" customHeight="1">
      <c r="A224" s="5"/>
      <c r="B224" s="3"/>
      <c r="C224" s="3"/>
      <c r="D224" s="3"/>
      <c r="E224" s="3"/>
      <c r="F224" s="3"/>
      <c r="G224" s="3"/>
      <c r="H224" s="3"/>
      <c r="I224" s="3"/>
      <c r="J224" s="3"/>
      <c r="K224" s="49"/>
      <c r="L224" s="3"/>
      <c r="M224" s="3"/>
      <c r="N224" s="3"/>
      <c r="O224" s="3"/>
      <c r="P224" s="3"/>
      <c r="Q224" s="3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</row>
    <row r="225" spans="1:47" ht="15.75" customHeight="1">
      <c r="A225" s="5"/>
      <c r="B225" s="3"/>
      <c r="C225" s="3"/>
      <c r="D225" s="3"/>
      <c r="E225" s="3"/>
      <c r="F225" s="3"/>
      <c r="G225" s="3"/>
      <c r="H225" s="3"/>
      <c r="I225" s="3"/>
      <c r="J225" s="3"/>
      <c r="K225" s="49"/>
      <c r="L225" s="3"/>
      <c r="M225" s="3"/>
      <c r="N225" s="3"/>
      <c r="O225" s="3"/>
      <c r="P225" s="3"/>
      <c r="Q225" s="3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</row>
    <row r="226" spans="1:47" ht="15.75" customHeight="1">
      <c r="A226" s="5"/>
      <c r="B226" s="3"/>
      <c r="C226" s="3"/>
      <c r="D226" s="3"/>
      <c r="E226" s="3"/>
      <c r="F226" s="3"/>
      <c r="G226" s="3"/>
      <c r="H226" s="3"/>
      <c r="I226" s="3"/>
      <c r="J226" s="3"/>
      <c r="K226" s="49"/>
      <c r="L226" s="3"/>
      <c r="M226" s="3"/>
      <c r="N226" s="3"/>
      <c r="O226" s="3"/>
      <c r="P226" s="3"/>
      <c r="Q226" s="3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</row>
    <row r="227" spans="1:47" ht="15.75" customHeight="1">
      <c r="A227" s="5"/>
      <c r="B227" s="3"/>
      <c r="C227" s="3"/>
      <c r="D227" s="3"/>
      <c r="E227" s="3"/>
      <c r="F227" s="3"/>
      <c r="G227" s="3"/>
      <c r="H227" s="3"/>
      <c r="I227" s="3"/>
      <c r="J227" s="3"/>
      <c r="K227" s="49"/>
      <c r="L227" s="3"/>
      <c r="M227" s="3"/>
      <c r="N227" s="3"/>
      <c r="O227" s="3"/>
      <c r="P227" s="3"/>
      <c r="Q227" s="3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</row>
    <row r="228" spans="1:47" ht="15.75" customHeight="1">
      <c r="A228" s="5"/>
      <c r="B228" s="3"/>
      <c r="C228" s="3"/>
      <c r="D228" s="3"/>
      <c r="E228" s="3"/>
      <c r="F228" s="3"/>
      <c r="G228" s="3"/>
      <c r="H228" s="3"/>
      <c r="I228" s="3"/>
      <c r="J228" s="3"/>
      <c r="K228" s="49"/>
      <c r="L228" s="3"/>
      <c r="M228" s="3"/>
      <c r="N228" s="3"/>
      <c r="O228" s="3"/>
      <c r="P228" s="3"/>
      <c r="Q228" s="3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</row>
    <row r="229" spans="1:47" ht="15.75" customHeight="1">
      <c r="A229" s="5"/>
      <c r="B229" s="3"/>
      <c r="C229" s="3"/>
      <c r="D229" s="3"/>
      <c r="E229" s="3"/>
      <c r="F229" s="3"/>
      <c r="G229" s="3"/>
      <c r="H229" s="3"/>
      <c r="I229" s="3"/>
      <c r="J229" s="3"/>
      <c r="K229" s="49"/>
      <c r="L229" s="3"/>
      <c r="M229" s="3"/>
      <c r="N229" s="3"/>
      <c r="O229" s="3"/>
      <c r="P229" s="3"/>
      <c r="Q229" s="3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</row>
    <row r="230" spans="1:47" ht="15.75" customHeight="1">
      <c r="A230" s="5"/>
      <c r="B230" s="3"/>
      <c r="C230" s="3"/>
      <c r="D230" s="3"/>
      <c r="E230" s="3"/>
      <c r="F230" s="3"/>
      <c r="G230" s="3"/>
      <c r="H230" s="3"/>
      <c r="I230" s="3"/>
      <c r="J230" s="3"/>
      <c r="K230" s="49"/>
      <c r="L230" s="3"/>
      <c r="M230" s="3"/>
      <c r="N230" s="3"/>
      <c r="O230" s="3"/>
      <c r="P230" s="3"/>
      <c r="Q230" s="3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</row>
    <row r="231" spans="1:47" ht="15.75" customHeight="1">
      <c r="A231" s="5"/>
      <c r="B231" s="3"/>
      <c r="C231" s="3"/>
      <c r="D231" s="3"/>
      <c r="E231" s="3"/>
      <c r="F231" s="3"/>
      <c r="G231" s="3"/>
      <c r="H231" s="3"/>
      <c r="I231" s="3"/>
      <c r="J231" s="3"/>
      <c r="K231" s="49"/>
      <c r="L231" s="3"/>
      <c r="M231" s="3"/>
      <c r="N231" s="3"/>
      <c r="O231" s="3"/>
      <c r="P231" s="3"/>
      <c r="Q231" s="3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</row>
    <row r="232" spans="1:47" ht="15.75" customHeight="1">
      <c r="A232" s="5"/>
      <c r="B232" s="3"/>
      <c r="C232" s="3"/>
      <c r="D232" s="3"/>
      <c r="E232" s="3"/>
      <c r="F232" s="3"/>
      <c r="G232" s="3"/>
      <c r="H232" s="3"/>
      <c r="I232" s="3"/>
      <c r="J232" s="3"/>
      <c r="K232" s="49"/>
      <c r="L232" s="3"/>
      <c r="M232" s="3"/>
      <c r="N232" s="3"/>
      <c r="O232" s="3"/>
      <c r="P232" s="3"/>
      <c r="Q232" s="3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</row>
    <row r="233" spans="1:47" ht="15.75" customHeight="1">
      <c r="A233" s="5"/>
      <c r="B233" s="3"/>
      <c r="C233" s="3"/>
      <c r="D233" s="3"/>
      <c r="E233" s="3"/>
      <c r="F233" s="3"/>
      <c r="G233" s="3"/>
      <c r="H233" s="3"/>
      <c r="I233" s="3"/>
      <c r="J233" s="3"/>
      <c r="K233" s="49"/>
      <c r="L233" s="3"/>
      <c r="M233" s="3"/>
      <c r="N233" s="3"/>
      <c r="O233" s="3"/>
      <c r="P233" s="3"/>
      <c r="Q233" s="3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</row>
    <row r="234" spans="1:47" ht="15.75" customHeight="1">
      <c r="A234" s="5"/>
      <c r="B234" s="3"/>
      <c r="C234" s="3"/>
      <c r="D234" s="3"/>
      <c r="E234" s="3"/>
      <c r="F234" s="3"/>
      <c r="G234" s="3"/>
      <c r="H234" s="3"/>
      <c r="I234" s="3"/>
      <c r="J234" s="3"/>
      <c r="K234" s="49"/>
      <c r="L234" s="3"/>
      <c r="M234" s="3"/>
      <c r="N234" s="3"/>
      <c r="O234" s="3"/>
      <c r="P234" s="3"/>
      <c r="Q234" s="3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</row>
    <row r="235" spans="1:47" ht="15.75" customHeight="1">
      <c r="A235" s="5"/>
      <c r="B235" s="3"/>
      <c r="C235" s="3"/>
      <c r="D235" s="3"/>
      <c r="E235" s="3"/>
      <c r="F235" s="3"/>
      <c r="G235" s="3"/>
      <c r="H235" s="3"/>
      <c r="I235" s="3"/>
      <c r="J235" s="3"/>
      <c r="K235" s="49"/>
      <c r="L235" s="3"/>
      <c r="M235" s="3"/>
      <c r="N235" s="3"/>
      <c r="O235" s="3"/>
      <c r="P235" s="3"/>
      <c r="Q235" s="3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</row>
    <row r="236" spans="1:47" ht="15.75" customHeight="1">
      <c r="A236" s="5"/>
      <c r="B236" s="3"/>
      <c r="C236" s="3"/>
      <c r="D236" s="3"/>
      <c r="E236" s="3"/>
      <c r="F236" s="3"/>
      <c r="G236" s="3"/>
      <c r="H236" s="3"/>
      <c r="I236" s="3"/>
      <c r="J236" s="3"/>
      <c r="K236" s="49"/>
      <c r="L236" s="3"/>
      <c r="M236" s="3"/>
      <c r="N236" s="3"/>
      <c r="O236" s="3"/>
      <c r="P236" s="3"/>
      <c r="Q236" s="3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</row>
    <row r="237" spans="1:47" ht="15.75" customHeight="1">
      <c r="A237" s="5"/>
      <c r="B237" s="3"/>
      <c r="C237" s="3"/>
      <c r="D237" s="3"/>
      <c r="E237" s="3"/>
      <c r="F237" s="3"/>
      <c r="G237" s="3"/>
      <c r="H237" s="3"/>
      <c r="I237" s="3"/>
      <c r="J237" s="3"/>
      <c r="K237" s="49"/>
      <c r="L237" s="3"/>
      <c r="M237" s="3"/>
      <c r="N237" s="3"/>
      <c r="O237" s="3"/>
      <c r="P237" s="3"/>
      <c r="Q237" s="3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</row>
    <row r="238" spans="1:47" ht="15.75" customHeight="1">
      <c r="A238" s="5"/>
      <c r="B238" s="3"/>
      <c r="C238" s="3"/>
      <c r="D238" s="3"/>
      <c r="E238" s="3"/>
      <c r="F238" s="3"/>
      <c r="G238" s="3"/>
      <c r="H238" s="3"/>
      <c r="I238" s="3"/>
      <c r="J238" s="3"/>
      <c r="K238" s="49"/>
      <c r="L238" s="3"/>
      <c r="M238" s="3"/>
      <c r="N238" s="3"/>
      <c r="O238" s="3"/>
      <c r="P238" s="3"/>
      <c r="Q238" s="3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</row>
    <row r="239" spans="1:47" ht="15.75" customHeight="1">
      <c r="A239" s="5"/>
      <c r="B239" s="3"/>
      <c r="C239" s="3"/>
      <c r="D239" s="3"/>
      <c r="E239" s="3"/>
      <c r="F239" s="3"/>
      <c r="G239" s="3"/>
      <c r="H239" s="3"/>
      <c r="I239" s="3"/>
      <c r="J239" s="3"/>
      <c r="K239" s="49"/>
      <c r="L239" s="3"/>
      <c r="M239" s="3"/>
      <c r="N239" s="3"/>
      <c r="O239" s="3"/>
      <c r="P239" s="3"/>
      <c r="Q239" s="3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</row>
    <row r="240" spans="1:47" ht="15.75" customHeight="1">
      <c r="A240" s="5"/>
      <c r="B240" s="3"/>
      <c r="C240" s="3"/>
      <c r="D240" s="3"/>
      <c r="E240" s="3"/>
      <c r="F240" s="3"/>
      <c r="G240" s="3"/>
      <c r="H240" s="3"/>
      <c r="I240" s="3"/>
      <c r="J240" s="3"/>
      <c r="K240" s="49"/>
      <c r="L240" s="3"/>
      <c r="M240" s="3"/>
      <c r="N240" s="3"/>
      <c r="O240" s="3"/>
      <c r="P240" s="3"/>
      <c r="Q240" s="3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</row>
    <row r="241" spans="1:47" ht="15.75" customHeight="1">
      <c r="A241" s="5"/>
      <c r="B241" s="3"/>
      <c r="C241" s="3"/>
      <c r="D241" s="3"/>
      <c r="E241" s="3"/>
      <c r="F241" s="3"/>
      <c r="G241" s="3"/>
      <c r="H241" s="3"/>
      <c r="I241" s="3"/>
      <c r="J241" s="3"/>
      <c r="K241" s="49"/>
      <c r="L241" s="3"/>
      <c r="M241" s="3"/>
      <c r="N241" s="3"/>
      <c r="O241" s="3"/>
      <c r="P241" s="3"/>
      <c r="Q241" s="3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</row>
    <row r="242" spans="1:47" ht="15.75" customHeight="1">
      <c r="A242" s="5"/>
      <c r="B242" s="3"/>
      <c r="C242" s="3"/>
      <c r="D242" s="3"/>
      <c r="E242" s="3"/>
      <c r="F242" s="3"/>
      <c r="G242" s="3"/>
      <c r="H242" s="3"/>
      <c r="I242" s="3"/>
      <c r="J242" s="3"/>
      <c r="K242" s="49"/>
      <c r="L242" s="3"/>
      <c r="M242" s="3"/>
      <c r="N242" s="3"/>
      <c r="O242" s="3"/>
      <c r="P242" s="3"/>
      <c r="Q242" s="3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</row>
    <row r="243" spans="1:47" ht="15.75" customHeight="1">
      <c r="A243" s="5"/>
      <c r="B243" s="3"/>
      <c r="C243" s="3"/>
      <c r="D243" s="3"/>
      <c r="E243" s="3"/>
      <c r="F243" s="3"/>
      <c r="G243" s="3"/>
      <c r="H243" s="3"/>
      <c r="I243" s="3"/>
      <c r="J243" s="3"/>
      <c r="K243" s="49"/>
      <c r="L243" s="3"/>
      <c r="M243" s="3"/>
      <c r="N243" s="3"/>
      <c r="O243" s="3"/>
      <c r="P243" s="3"/>
      <c r="Q243" s="3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</row>
    <row r="244" spans="1:47" ht="15.75" customHeight="1">
      <c r="A244" s="5"/>
      <c r="B244" s="3"/>
      <c r="C244" s="3"/>
      <c r="D244" s="3"/>
      <c r="E244" s="3"/>
      <c r="F244" s="3"/>
      <c r="G244" s="3"/>
      <c r="H244" s="3"/>
      <c r="I244" s="3"/>
      <c r="J244" s="3"/>
      <c r="K244" s="49"/>
      <c r="L244" s="3"/>
      <c r="M244" s="3"/>
      <c r="N244" s="3"/>
      <c r="O244" s="3"/>
      <c r="P244" s="3"/>
      <c r="Q244" s="3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</row>
    <row r="245" spans="1:47" ht="15.75" customHeight="1">
      <c r="A245" s="5"/>
      <c r="B245" s="3"/>
      <c r="C245" s="3"/>
      <c r="D245" s="3"/>
      <c r="E245" s="3"/>
      <c r="F245" s="3"/>
      <c r="G245" s="3"/>
      <c r="H245" s="3"/>
      <c r="I245" s="3"/>
      <c r="J245" s="3"/>
      <c r="K245" s="49"/>
      <c r="L245" s="3"/>
      <c r="M245" s="3"/>
      <c r="N245" s="3"/>
      <c r="O245" s="3"/>
      <c r="P245" s="3"/>
      <c r="Q245" s="3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</row>
    <row r="246" spans="1:47" ht="15.75" customHeight="1">
      <c r="A246" s="5"/>
      <c r="B246" s="3"/>
      <c r="C246" s="3"/>
      <c r="D246" s="3"/>
      <c r="E246" s="3"/>
      <c r="F246" s="3"/>
      <c r="G246" s="3"/>
      <c r="H246" s="3"/>
      <c r="I246" s="3"/>
      <c r="J246" s="3"/>
      <c r="K246" s="49"/>
      <c r="L246" s="3"/>
      <c r="M246" s="3"/>
      <c r="N246" s="3"/>
      <c r="O246" s="3"/>
      <c r="P246" s="3"/>
      <c r="Q246" s="3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</row>
    <row r="247" spans="1:47" ht="15.75" customHeight="1">
      <c r="A247" s="5"/>
      <c r="B247" s="3"/>
      <c r="C247" s="3"/>
      <c r="D247" s="3"/>
      <c r="E247" s="3"/>
      <c r="F247" s="3"/>
      <c r="G247" s="3"/>
      <c r="H247" s="3"/>
      <c r="I247" s="3"/>
      <c r="J247" s="3"/>
      <c r="K247" s="49"/>
      <c r="L247" s="3"/>
      <c r="M247" s="3"/>
      <c r="N247" s="3"/>
      <c r="O247" s="3"/>
      <c r="P247" s="3"/>
      <c r="Q247" s="3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</row>
    <row r="248" spans="1:47" ht="15.75" customHeight="1">
      <c r="A248" s="5"/>
      <c r="B248" s="3"/>
      <c r="C248" s="3"/>
      <c r="D248" s="3"/>
      <c r="E248" s="3"/>
      <c r="F248" s="3"/>
      <c r="G248" s="3"/>
      <c r="H248" s="3"/>
      <c r="I248" s="3"/>
      <c r="J248" s="3"/>
      <c r="K248" s="49"/>
      <c r="L248" s="3"/>
      <c r="M248" s="3"/>
      <c r="N248" s="3"/>
      <c r="O248" s="3"/>
      <c r="P248" s="3"/>
      <c r="Q248" s="3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</row>
    <row r="249" spans="1:47" ht="15.75" customHeight="1">
      <c r="A249" s="5"/>
      <c r="B249" s="3"/>
      <c r="C249" s="3"/>
      <c r="D249" s="3"/>
      <c r="E249" s="3"/>
      <c r="F249" s="3"/>
      <c r="G249" s="3"/>
      <c r="H249" s="3"/>
      <c r="I249" s="3"/>
      <c r="J249" s="3"/>
      <c r="K249" s="49"/>
      <c r="L249" s="3"/>
      <c r="M249" s="3"/>
      <c r="N249" s="3"/>
      <c r="O249" s="3"/>
      <c r="P249" s="3"/>
      <c r="Q249" s="3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</row>
    <row r="250" spans="1:47" ht="15.75" customHeight="1">
      <c r="A250" s="5"/>
      <c r="B250" s="3"/>
      <c r="C250" s="3"/>
      <c r="D250" s="3"/>
      <c r="E250" s="3"/>
      <c r="F250" s="3"/>
      <c r="G250" s="3"/>
      <c r="H250" s="3"/>
      <c r="I250" s="3"/>
      <c r="J250" s="3"/>
      <c r="K250" s="49"/>
      <c r="L250" s="3"/>
      <c r="M250" s="3"/>
      <c r="N250" s="3"/>
      <c r="O250" s="3"/>
      <c r="P250" s="3"/>
      <c r="Q250" s="3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</row>
    <row r="251" spans="1:47" ht="15.75" customHeight="1">
      <c r="A251" s="5"/>
      <c r="B251" s="3"/>
      <c r="C251" s="3"/>
      <c r="D251" s="3"/>
      <c r="E251" s="3"/>
      <c r="F251" s="3"/>
      <c r="G251" s="3"/>
      <c r="H251" s="3"/>
      <c r="I251" s="3"/>
      <c r="J251" s="3"/>
      <c r="K251" s="49"/>
      <c r="L251" s="3"/>
      <c r="M251" s="3"/>
      <c r="N251" s="3"/>
      <c r="O251" s="3"/>
      <c r="P251" s="3"/>
      <c r="Q251" s="3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</row>
    <row r="252" spans="1:47" ht="15.75" customHeight="1">
      <c r="A252" s="5"/>
      <c r="B252" s="3"/>
      <c r="C252" s="3"/>
      <c r="D252" s="3"/>
      <c r="E252" s="3"/>
      <c r="F252" s="3"/>
      <c r="G252" s="3"/>
      <c r="H252" s="3"/>
      <c r="I252" s="3"/>
      <c r="J252" s="3"/>
      <c r="K252" s="49"/>
      <c r="L252" s="3"/>
      <c r="M252" s="3"/>
      <c r="N252" s="3"/>
      <c r="O252" s="3"/>
      <c r="P252" s="3"/>
      <c r="Q252" s="3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</row>
    <row r="253" spans="1:4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</row>
    <row r="254" spans="1:4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</row>
    <row r="255" spans="1:4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</row>
    <row r="256" spans="1:4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</row>
    <row r="257" spans="1:4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</row>
    <row r="258" spans="1:4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</row>
    <row r="259" spans="1:4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</row>
    <row r="260" spans="1:4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</row>
    <row r="261" spans="1:4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</row>
    <row r="262" spans="1:4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</row>
    <row r="263" spans="1:4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</row>
    <row r="264" spans="1:4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</row>
    <row r="265" spans="1:4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</row>
    <row r="266" spans="1:4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</row>
    <row r="267" spans="1:4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</row>
    <row r="268" spans="1:4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</row>
    <row r="269" spans="1:4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</row>
    <row r="270" spans="1:4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</row>
    <row r="271" spans="1:4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</row>
    <row r="272" spans="1:4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</row>
    <row r="273" spans="1:4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</row>
    <row r="274" spans="1:4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</row>
    <row r="275" spans="1:4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</row>
    <row r="276" spans="1:4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</row>
    <row r="277" spans="1:4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</row>
    <row r="278" spans="1:4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</row>
    <row r="279" spans="1:4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</row>
    <row r="280" spans="1:4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</row>
    <row r="281" spans="1:4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</row>
    <row r="282" spans="1:4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</row>
    <row r="283" spans="1:4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</row>
    <row r="284" spans="1:4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</row>
    <row r="285" spans="1:4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</row>
    <row r="286" spans="1:4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</row>
    <row r="287" spans="1:4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</row>
    <row r="288" spans="1:4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</row>
    <row r="289" spans="1:4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</row>
    <row r="290" spans="1:4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</row>
    <row r="291" spans="1:4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</row>
    <row r="292" spans="1:4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</row>
    <row r="293" spans="1:4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</row>
    <row r="294" spans="1:4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</row>
    <row r="295" spans="1:4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</row>
    <row r="296" spans="1:4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</row>
    <row r="297" spans="1:4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</row>
    <row r="298" spans="1:4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</row>
    <row r="299" spans="1:4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</row>
    <row r="300" spans="1:4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</row>
    <row r="301" spans="1:4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</row>
    <row r="302" spans="1:4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</row>
    <row r="303" spans="1:4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</row>
    <row r="304" spans="1:4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</row>
    <row r="305" spans="1:4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</row>
    <row r="306" spans="1:4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</row>
    <row r="307" spans="1:4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</row>
    <row r="308" spans="1:4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</row>
    <row r="309" spans="1:4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</row>
    <row r="310" spans="1:4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</row>
    <row r="311" spans="1:4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</row>
    <row r="312" spans="1:4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</row>
    <row r="313" spans="1:4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</row>
    <row r="314" spans="1:4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</row>
    <row r="315" spans="1:4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</row>
    <row r="316" spans="1:4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</row>
    <row r="317" spans="1:4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</row>
    <row r="318" spans="1:4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</row>
    <row r="319" spans="1:4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</row>
    <row r="320" spans="1:4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</row>
    <row r="321" spans="1:4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</row>
    <row r="322" spans="1:4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</row>
    <row r="323" spans="1:4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</row>
    <row r="324" spans="1:4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</row>
    <row r="325" spans="1:4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</row>
    <row r="326" spans="1:4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</row>
    <row r="327" spans="1:4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</row>
    <row r="328" spans="1:4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</row>
    <row r="329" spans="1:4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</row>
    <row r="330" spans="1:4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</row>
    <row r="331" spans="1:4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</row>
    <row r="332" spans="1:4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</row>
    <row r="333" spans="1:4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</row>
    <row r="334" spans="1:4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</row>
    <row r="335" spans="1:4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</row>
    <row r="336" spans="1:4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</row>
    <row r="337" spans="1:4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</row>
    <row r="338" spans="1:4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</row>
    <row r="339" spans="1:4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</row>
    <row r="340" spans="1:4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</row>
    <row r="341" spans="1:4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</row>
    <row r="342" spans="1:4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</row>
    <row r="343" spans="1:4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</row>
    <row r="344" spans="1:4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</row>
    <row r="345" spans="1:4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</row>
    <row r="346" spans="1:4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</row>
    <row r="347" spans="1: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</row>
    <row r="348" spans="1:4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</row>
    <row r="349" spans="1:4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</row>
    <row r="350" spans="1:4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</row>
    <row r="351" spans="1:4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</row>
    <row r="352" spans="1:4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</row>
    <row r="353" spans="1:4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</row>
    <row r="354" spans="1:4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</row>
    <row r="355" spans="1:4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</row>
    <row r="356" spans="1:4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</row>
    <row r="357" spans="1:4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</row>
    <row r="358" spans="1:4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</row>
    <row r="359" spans="1:4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</row>
    <row r="360" spans="1:4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</row>
    <row r="361" spans="1:4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</row>
    <row r="362" spans="1:4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</row>
    <row r="363" spans="1:4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</row>
    <row r="364" spans="1:4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</row>
    <row r="365" spans="1:4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</row>
    <row r="366" spans="1:4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</row>
    <row r="367" spans="1:4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</row>
    <row r="368" spans="1:4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</row>
    <row r="369" spans="1:4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</row>
    <row r="370" spans="1:4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</row>
    <row r="371" spans="1:4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</row>
    <row r="372" spans="1:4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</row>
    <row r="373" spans="1:4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</row>
    <row r="374" spans="1:4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</row>
    <row r="375" spans="1:4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</row>
    <row r="376" spans="1:4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</row>
    <row r="377" spans="1:4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</row>
    <row r="378" spans="1:4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</row>
    <row r="379" spans="1:4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</row>
    <row r="380" spans="1:4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</row>
    <row r="381" spans="1:4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</row>
    <row r="382" spans="1:4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</row>
    <row r="383" spans="1:4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</row>
    <row r="384" spans="1:4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</row>
    <row r="385" spans="1:4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</row>
    <row r="386" spans="1:4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</row>
    <row r="387" spans="1:4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</row>
    <row r="388" spans="1:4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</row>
    <row r="389" spans="1:4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</row>
    <row r="390" spans="1:4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</row>
    <row r="391" spans="1:4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</row>
    <row r="392" spans="1:4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</row>
    <row r="393" spans="1:4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</row>
    <row r="394" spans="1:4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</row>
    <row r="395" spans="1:4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</row>
    <row r="396" spans="1:4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</row>
    <row r="397" spans="1:4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</row>
    <row r="398" spans="1:4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</row>
    <row r="399" spans="1:4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</row>
    <row r="400" spans="1:4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</row>
    <row r="401" spans="1:4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</row>
    <row r="402" spans="1:4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</row>
    <row r="403" spans="1:4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</row>
    <row r="404" spans="1:4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</row>
    <row r="405" spans="1:4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</row>
    <row r="406" spans="1:4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</row>
    <row r="407" spans="1:4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</row>
    <row r="408" spans="1:4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</row>
    <row r="409" spans="1:4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</row>
    <row r="410" spans="1:4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</row>
    <row r="411" spans="1:4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</row>
    <row r="412" spans="1:4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</row>
    <row r="413" spans="1:4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</row>
    <row r="414" spans="1:4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</row>
    <row r="415" spans="1:4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</row>
    <row r="416" spans="1:4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</row>
    <row r="417" spans="1:4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</row>
    <row r="418" spans="1:4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</row>
    <row r="419" spans="1:4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</row>
    <row r="420" spans="1:4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</row>
    <row r="421" spans="1:4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</row>
    <row r="422" spans="1:4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</row>
    <row r="423" spans="1:4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</row>
    <row r="424" spans="1:4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</row>
    <row r="425" spans="1:4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</row>
    <row r="426" spans="1:4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</row>
    <row r="427" spans="1:4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</row>
    <row r="428" spans="1:4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</row>
    <row r="429" spans="1:4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</row>
    <row r="430" spans="1:4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</row>
    <row r="431" spans="1:4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</row>
    <row r="432" spans="1:4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</row>
    <row r="433" spans="1:4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</row>
    <row r="434" spans="1:4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</row>
    <row r="435" spans="1:4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</row>
    <row r="436" spans="1:4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</row>
    <row r="437" spans="1:4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</row>
    <row r="438" spans="1:4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</row>
    <row r="439" spans="1:4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</row>
    <row r="440" spans="1:4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</row>
    <row r="441" spans="1:4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</row>
    <row r="442" spans="1:4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</row>
    <row r="443" spans="1:4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</row>
    <row r="444" spans="1:4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</row>
    <row r="445" spans="1:4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</row>
    <row r="446" spans="1:4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</row>
    <row r="447" spans="1: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</row>
    <row r="448" spans="1:4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</row>
    <row r="449" spans="1:4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</row>
    <row r="450" spans="1:4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</row>
    <row r="451" spans="1:4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</row>
    <row r="452" spans="1:4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</row>
    <row r="453" spans="1:4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</row>
    <row r="454" spans="1:4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</row>
    <row r="455" spans="1:4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</row>
    <row r="456" spans="1:4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</row>
    <row r="457" spans="1:4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</row>
    <row r="458" spans="1:4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</row>
    <row r="459" spans="1:4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</row>
    <row r="460" spans="1:4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</row>
    <row r="461" spans="1:4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</row>
    <row r="462" spans="1:4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</row>
    <row r="463" spans="1:4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</row>
    <row r="464" spans="1:4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</row>
    <row r="465" spans="1:4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</row>
    <row r="466" spans="1:4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</row>
    <row r="467" spans="1:4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</row>
    <row r="468" spans="1:4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</row>
    <row r="469" spans="1:4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</row>
    <row r="470" spans="1:4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</row>
    <row r="471" spans="1:4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</row>
    <row r="472" spans="1:4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</row>
    <row r="473" spans="1:4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</row>
    <row r="474" spans="1:4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</row>
    <row r="475" spans="1:4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</row>
    <row r="476" spans="1:4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</row>
    <row r="477" spans="1:4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</row>
    <row r="478" spans="1:4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</row>
    <row r="479" spans="1:4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</row>
    <row r="480" spans="1:4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</row>
    <row r="481" spans="1:4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</row>
    <row r="482" spans="1:4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</row>
    <row r="483" spans="1:4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</row>
    <row r="484" spans="1:4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</row>
    <row r="485" spans="1:4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</row>
    <row r="486" spans="1:4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</row>
    <row r="487" spans="1:4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</row>
    <row r="488" spans="1:4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</row>
    <row r="489" spans="1:4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</row>
    <row r="490" spans="1:4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</row>
    <row r="491" spans="1:4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</row>
    <row r="492" spans="1:4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</row>
    <row r="493" spans="1:4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</row>
    <row r="494" spans="1:4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</row>
    <row r="495" spans="1:4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</row>
    <row r="496" spans="1:4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</row>
    <row r="497" spans="1:4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</row>
    <row r="498" spans="1:4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</row>
    <row r="499" spans="1:4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</row>
    <row r="500" spans="1:4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</row>
    <row r="501" spans="1:4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</row>
    <row r="502" spans="1:4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</row>
    <row r="503" spans="1:4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</row>
    <row r="504" spans="1:4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</row>
    <row r="505" spans="1:4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</row>
    <row r="506" spans="1:4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</row>
    <row r="507" spans="1:4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</row>
    <row r="508" spans="1:4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</row>
    <row r="509" spans="1:4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</row>
    <row r="510" spans="1:4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</row>
    <row r="511" spans="1:4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</row>
    <row r="512" spans="1:4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</row>
    <row r="513" spans="1:4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</row>
    <row r="514" spans="1:4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</row>
    <row r="515" spans="1:4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</row>
    <row r="516" spans="1:4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</row>
    <row r="517" spans="1:4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</row>
    <row r="518" spans="1:4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</row>
    <row r="519" spans="1:4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</row>
    <row r="520" spans="1:4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</row>
    <row r="521" spans="1:4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</row>
    <row r="522" spans="1:4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</row>
    <row r="523" spans="1:4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</row>
    <row r="524" spans="1:4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</row>
    <row r="525" spans="1:4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</row>
    <row r="526" spans="1:4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</row>
    <row r="527" spans="1:4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</row>
    <row r="528" spans="1:4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</row>
    <row r="529" spans="1:4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</row>
    <row r="530" spans="1:4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</row>
    <row r="531" spans="1:4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</row>
    <row r="532" spans="1:4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</row>
    <row r="533" spans="1:4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</row>
    <row r="534" spans="1:4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</row>
    <row r="535" spans="1:4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</row>
    <row r="536" spans="1:4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</row>
    <row r="537" spans="1:4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</row>
    <row r="538" spans="1:4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</row>
    <row r="539" spans="1:4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</row>
    <row r="540" spans="1:4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</row>
    <row r="541" spans="1:4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</row>
    <row r="542" spans="1:4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</row>
    <row r="543" spans="1:4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</row>
    <row r="544" spans="1:4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</row>
    <row r="545" spans="1:4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</row>
    <row r="546" spans="1:4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</row>
    <row r="547" spans="1: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</row>
    <row r="548" spans="1:4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</row>
    <row r="549" spans="1:4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</row>
    <row r="550" spans="1:4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</row>
    <row r="551" spans="1:4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</row>
    <row r="552" spans="1:4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</row>
    <row r="553" spans="1:4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</row>
    <row r="554" spans="1:4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</row>
    <row r="555" spans="1:4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</row>
    <row r="556" spans="1:4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</row>
    <row r="557" spans="1:4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</row>
    <row r="558" spans="1:4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</row>
    <row r="559" spans="1:4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</row>
    <row r="560" spans="1:4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</row>
    <row r="561" spans="1:4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</row>
    <row r="562" spans="1:4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</row>
    <row r="563" spans="1:4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</row>
    <row r="564" spans="1:4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</row>
    <row r="565" spans="1:4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</row>
    <row r="566" spans="1:4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</row>
    <row r="567" spans="1:4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</row>
    <row r="568" spans="1:4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</row>
    <row r="569" spans="1:4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</row>
    <row r="570" spans="1:4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</row>
    <row r="571" spans="1:4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</row>
    <row r="572" spans="1:4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</row>
    <row r="573" spans="1:4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</row>
    <row r="574" spans="1:4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</row>
    <row r="575" spans="1:4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</row>
    <row r="576" spans="1:4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</row>
    <row r="577" spans="1:4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</row>
    <row r="578" spans="1:4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</row>
    <row r="579" spans="1:4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</row>
    <row r="580" spans="1:4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</row>
    <row r="581" spans="1:4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</row>
    <row r="582" spans="1:4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</row>
    <row r="583" spans="1:4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</row>
    <row r="584" spans="1:4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</row>
    <row r="585" spans="1:4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</row>
    <row r="586" spans="1:4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</row>
    <row r="587" spans="1:4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</row>
    <row r="588" spans="1:4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</row>
    <row r="589" spans="1:4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</row>
    <row r="590" spans="1:4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</row>
    <row r="591" spans="1:4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</row>
    <row r="592" spans="1:4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</row>
    <row r="593" spans="1:4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</row>
    <row r="594" spans="1:4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</row>
    <row r="595" spans="1:4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</row>
    <row r="596" spans="1:4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</row>
    <row r="597" spans="1:4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</row>
    <row r="598" spans="1:4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</row>
    <row r="599" spans="1:4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</row>
    <row r="600" spans="1:4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</row>
    <row r="601" spans="1:4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</row>
    <row r="602" spans="1:4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</row>
    <row r="603" spans="1:4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</row>
    <row r="604" spans="1:4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</row>
    <row r="605" spans="1:4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</row>
    <row r="606" spans="1:4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</row>
    <row r="607" spans="1:4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</row>
    <row r="608" spans="1:4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</row>
    <row r="609" spans="1:4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</row>
    <row r="610" spans="1:4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</row>
    <row r="611" spans="1:4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</row>
    <row r="612" spans="1:4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</row>
    <row r="613" spans="1:4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</row>
    <row r="614" spans="1:4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</row>
    <row r="615" spans="1:4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</row>
    <row r="616" spans="1:4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</row>
    <row r="617" spans="1:4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</row>
    <row r="618" spans="1:4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</row>
    <row r="619" spans="1:4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</row>
    <row r="620" spans="1:4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</row>
    <row r="621" spans="1:4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</row>
    <row r="622" spans="1:4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</row>
    <row r="623" spans="1:4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</row>
    <row r="624" spans="1:4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</row>
    <row r="625" spans="1:4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</row>
    <row r="626" spans="1:4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</row>
    <row r="627" spans="1:4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</row>
    <row r="628" spans="1:4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</row>
    <row r="629" spans="1:4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</row>
    <row r="630" spans="1:4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</row>
    <row r="631" spans="1:4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</row>
    <row r="632" spans="1:4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</row>
    <row r="633" spans="1:4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</row>
    <row r="634" spans="1:4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</row>
    <row r="635" spans="1:4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</row>
    <row r="636" spans="1:4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</row>
    <row r="637" spans="1:4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</row>
    <row r="638" spans="1:4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</row>
    <row r="639" spans="1:4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</row>
    <row r="640" spans="1:4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</row>
    <row r="641" spans="1:4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</row>
    <row r="642" spans="1:4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</row>
    <row r="643" spans="1:4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</row>
    <row r="644" spans="1:4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</row>
    <row r="645" spans="1:4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</row>
    <row r="646" spans="1:4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</row>
    <row r="647" spans="1: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</row>
    <row r="648" spans="1:4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</row>
    <row r="649" spans="1:4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</row>
    <row r="650" spans="1:4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</row>
    <row r="651" spans="1:4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</row>
    <row r="652" spans="1:4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</row>
    <row r="653" spans="1:4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</row>
    <row r="654" spans="1:4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</row>
    <row r="655" spans="1:4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</row>
    <row r="656" spans="1:4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</row>
    <row r="657" spans="1:4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</row>
    <row r="658" spans="1:4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</row>
    <row r="659" spans="1:4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</row>
    <row r="660" spans="1:4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</row>
    <row r="661" spans="1:4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</row>
    <row r="662" spans="1:4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</row>
    <row r="663" spans="1:4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</row>
    <row r="664" spans="1:4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</row>
    <row r="665" spans="1:4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</row>
    <row r="666" spans="1:4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</row>
    <row r="667" spans="1:4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</row>
    <row r="668" spans="1:4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</row>
    <row r="669" spans="1:4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</row>
    <row r="670" spans="1:4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</row>
    <row r="671" spans="1:4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</row>
    <row r="672" spans="1:4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</row>
    <row r="673" spans="1:4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</row>
    <row r="674" spans="1:4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</row>
    <row r="675" spans="1:4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</row>
    <row r="676" spans="1:4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</row>
    <row r="677" spans="1:4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</row>
    <row r="678" spans="1:4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</row>
    <row r="679" spans="1:4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</row>
    <row r="680" spans="1:4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</row>
    <row r="681" spans="1:4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</row>
    <row r="682" spans="1:4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</row>
    <row r="683" spans="1:4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</row>
    <row r="684" spans="1:4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</row>
    <row r="685" spans="1:4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</row>
    <row r="686" spans="1:4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</row>
    <row r="687" spans="1:4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</row>
    <row r="688" spans="1:4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</row>
    <row r="689" spans="1:4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</row>
    <row r="690" spans="1:4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</row>
    <row r="691" spans="1:4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</row>
    <row r="692" spans="1:4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</row>
    <row r="693" spans="1:4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</row>
    <row r="694" spans="1:4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</row>
    <row r="695" spans="1:4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</row>
    <row r="696" spans="1:4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</row>
    <row r="697" spans="1:4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</row>
    <row r="698" spans="1:4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</row>
    <row r="699" spans="1:4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</row>
    <row r="700" spans="1:4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</row>
    <row r="701" spans="1:4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</row>
    <row r="702" spans="1:4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</row>
    <row r="703" spans="1:4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</row>
    <row r="704" spans="1:4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</row>
    <row r="705" spans="1:4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</row>
    <row r="706" spans="1:4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</row>
    <row r="707" spans="1:4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</row>
    <row r="708" spans="1:4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</row>
    <row r="709" spans="1:4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</row>
    <row r="710" spans="1:4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</row>
    <row r="711" spans="1:4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</row>
    <row r="712" spans="1:4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</row>
    <row r="713" spans="1:4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</row>
    <row r="714" spans="1:4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</row>
    <row r="715" spans="1:4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</row>
    <row r="716" spans="1:4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</row>
    <row r="717" spans="1:4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</row>
    <row r="718" spans="1:4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</row>
    <row r="719" spans="1:4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</row>
    <row r="720" spans="1:4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</row>
    <row r="721" spans="1:4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</row>
    <row r="722" spans="1:4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</row>
    <row r="723" spans="1:4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</row>
    <row r="724" spans="1:4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</row>
    <row r="725" spans="1:4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</row>
    <row r="726" spans="1:4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</row>
    <row r="727" spans="1:4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</row>
    <row r="728" spans="1:4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</row>
    <row r="729" spans="1:4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</row>
    <row r="730" spans="1:4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</row>
    <row r="731" spans="1:4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</row>
    <row r="732" spans="1:4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</row>
    <row r="733" spans="1:4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</row>
    <row r="734" spans="1:4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</row>
    <row r="735" spans="1:4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</row>
    <row r="736" spans="1:4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</row>
    <row r="737" spans="1:4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</row>
    <row r="738" spans="1:4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</row>
    <row r="739" spans="1:4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</row>
    <row r="740" spans="1:4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</row>
    <row r="741" spans="1:4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</row>
    <row r="742" spans="1:4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</row>
    <row r="743" spans="1:4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</row>
    <row r="744" spans="1:4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</row>
    <row r="745" spans="1:4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</row>
    <row r="746" spans="1:4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</row>
    <row r="747" spans="1: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</row>
    <row r="748" spans="1:4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</row>
    <row r="749" spans="1:4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</row>
    <row r="750" spans="1:4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</row>
    <row r="751" spans="1:4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</row>
    <row r="752" spans="1:4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</row>
    <row r="753" spans="1:4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</row>
    <row r="754" spans="1:4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</row>
    <row r="755" spans="1:4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</row>
    <row r="756" spans="1:4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</row>
    <row r="757" spans="1:4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</row>
    <row r="758" spans="1:4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</row>
    <row r="759" spans="1:4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</row>
    <row r="760" spans="1:4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</row>
    <row r="761" spans="1:4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</row>
    <row r="762" spans="1:4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</row>
    <row r="763" spans="1:4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</row>
    <row r="764" spans="1:4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</row>
    <row r="765" spans="1:4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</row>
    <row r="766" spans="1:4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</row>
    <row r="767" spans="1:4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</row>
    <row r="768" spans="1:4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</row>
    <row r="769" spans="1:4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</row>
    <row r="770" spans="1:4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</row>
    <row r="771" spans="1:4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</row>
    <row r="772" spans="1:4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</row>
    <row r="773" spans="1:4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</row>
    <row r="774" spans="1:4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</row>
    <row r="775" spans="1:4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</row>
    <row r="776" spans="1:4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</row>
    <row r="777" spans="1:4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</row>
    <row r="778" spans="1:4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</row>
    <row r="779" spans="1:4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</row>
    <row r="780" spans="1:4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</row>
    <row r="781" spans="1:4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</row>
    <row r="782" spans="1:4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</row>
    <row r="783" spans="1:4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</row>
    <row r="784" spans="1:4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</row>
    <row r="785" spans="1:4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</row>
    <row r="786" spans="1:4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</row>
    <row r="787" spans="1:4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</row>
    <row r="788" spans="1:4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</row>
    <row r="789" spans="1:4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</row>
    <row r="790" spans="1:4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</row>
    <row r="791" spans="1:4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</row>
    <row r="792" spans="1:4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</row>
    <row r="793" spans="1:4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</row>
    <row r="794" spans="1:4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</row>
    <row r="795" spans="1:4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</row>
    <row r="796" spans="1:4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</row>
    <row r="797" spans="1:4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</row>
    <row r="798" spans="1:4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</row>
    <row r="799" spans="1:4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</row>
    <row r="800" spans="1:4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</row>
    <row r="801" spans="1:4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</row>
    <row r="802" spans="1:4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</row>
    <row r="803" spans="1:4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</row>
    <row r="804" spans="1:4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</row>
    <row r="805" spans="1:4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</row>
    <row r="806" spans="1:4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</row>
    <row r="807" spans="1:4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</row>
    <row r="808" spans="1:4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</row>
    <row r="809" spans="1:4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</row>
    <row r="810" spans="1:4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</row>
    <row r="811" spans="1:4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</row>
    <row r="812" spans="1:4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</row>
    <row r="813" spans="1:4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</row>
    <row r="814" spans="1:4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</row>
    <row r="815" spans="1:4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</row>
    <row r="816" spans="1:4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</row>
    <row r="817" spans="1:4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</row>
    <row r="818" spans="1:4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</row>
    <row r="819" spans="1:4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</row>
    <row r="820" spans="1:4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</row>
    <row r="821" spans="1:4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</row>
    <row r="822" spans="1:4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</row>
    <row r="823" spans="1:4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</row>
    <row r="824" spans="1:4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</row>
    <row r="825" spans="1:4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</row>
    <row r="826" spans="1:4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</row>
    <row r="827" spans="1:4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</row>
    <row r="828" spans="1:4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</row>
    <row r="829" spans="1:4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</row>
    <row r="830" spans="1:4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</row>
    <row r="831" spans="1:4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</row>
    <row r="832" spans="1:4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</row>
    <row r="833" spans="1:4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</row>
    <row r="834" spans="1:4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</row>
    <row r="835" spans="1:4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</row>
    <row r="836" spans="1:4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</row>
    <row r="837" spans="1:4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</row>
    <row r="838" spans="1:4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</row>
    <row r="839" spans="1:4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</row>
    <row r="840" spans="1:4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</row>
    <row r="841" spans="1:4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</row>
    <row r="842" spans="1:4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</row>
    <row r="843" spans="1:4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</row>
    <row r="844" spans="1:4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</row>
    <row r="845" spans="1:4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</row>
    <row r="846" spans="1:4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</row>
    <row r="847" spans="1: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</row>
    <row r="848" spans="1:4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</row>
    <row r="849" spans="1:4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</row>
    <row r="850" spans="1:4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</row>
    <row r="851" spans="1:4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</row>
    <row r="852" spans="1:4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</row>
    <row r="853" spans="1:4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</row>
    <row r="854" spans="1:4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</row>
    <row r="855" spans="1:4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</row>
    <row r="856" spans="1:4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</row>
    <row r="857" spans="1:4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</row>
    <row r="858" spans="1:4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</row>
    <row r="859" spans="1:4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</row>
    <row r="860" spans="1:4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</row>
    <row r="861" spans="1:4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</row>
    <row r="862" spans="1:4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</row>
    <row r="863" spans="1:4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</row>
    <row r="864" spans="1:4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</row>
    <row r="865" spans="1:4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</row>
    <row r="866" spans="1:4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</row>
    <row r="867" spans="1:4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</row>
    <row r="868" spans="1:4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</row>
    <row r="869" spans="1:4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</row>
    <row r="870" spans="1:4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</row>
    <row r="871" spans="1:4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</row>
    <row r="872" spans="1:4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</row>
    <row r="873" spans="1:4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</row>
    <row r="874" spans="1:4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</row>
    <row r="875" spans="1:4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</row>
    <row r="876" spans="1:4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</row>
    <row r="877" spans="1:4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</row>
    <row r="878" spans="1:4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</row>
    <row r="879" spans="1:4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</row>
    <row r="880" spans="1:4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</row>
    <row r="881" spans="1:4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</row>
    <row r="882" spans="1:4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</row>
    <row r="883" spans="1:4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</row>
    <row r="884" spans="1:4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</row>
    <row r="885" spans="1:4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</row>
    <row r="886" spans="1:4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</row>
    <row r="887" spans="1:4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</row>
    <row r="888" spans="1:4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</row>
    <row r="889" spans="1:4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</row>
    <row r="890" spans="1:4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</row>
    <row r="891" spans="1:4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</row>
    <row r="892" spans="1:4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</row>
    <row r="893" spans="1:4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</row>
    <row r="894" spans="1:4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</row>
    <row r="895" spans="1:4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</row>
    <row r="896" spans="1:4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</row>
    <row r="897" spans="1:4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</row>
    <row r="898" spans="1:4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</row>
    <row r="899" spans="1:4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</row>
    <row r="900" spans="1:4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</row>
    <row r="901" spans="1:4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</row>
    <row r="902" spans="1:4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</row>
    <row r="903" spans="1:4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</row>
    <row r="904" spans="1:4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</row>
    <row r="905" spans="1:4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</row>
    <row r="906" spans="1:4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</row>
    <row r="907" spans="1:4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</row>
    <row r="908" spans="1:4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</row>
    <row r="909" spans="1:4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</row>
    <row r="910" spans="1:4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</row>
    <row r="911" spans="1:4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</row>
    <row r="912" spans="1:4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</row>
    <row r="913" spans="1:4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</row>
    <row r="914" spans="1:4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</row>
    <row r="915" spans="1:4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</row>
    <row r="916" spans="1:4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</row>
    <row r="917" spans="1:4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</row>
    <row r="918" spans="1:4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</row>
    <row r="919" spans="1:4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</row>
    <row r="920" spans="1:4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</row>
    <row r="921" spans="1:4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</row>
    <row r="922" spans="1:4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</row>
    <row r="923" spans="1:4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</row>
    <row r="924" spans="1:4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</row>
    <row r="925" spans="1:4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</row>
    <row r="926" spans="1:4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</row>
    <row r="927" spans="1:4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</row>
    <row r="928" spans="1:4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</row>
    <row r="929" spans="1:4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</row>
    <row r="930" spans="1:4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</row>
    <row r="931" spans="1:4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</row>
    <row r="932" spans="1:4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</row>
    <row r="933" spans="1:4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</row>
    <row r="934" spans="1:4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</row>
    <row r="935" spans="1:4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</row>
    <row r="936" spans="1:4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</row>
    <row r="937" spans="1:4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</row>
    <row r="938" spans="1:4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</row>
    <row r="939" spans="1:4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</row>
    <row r="940" spans="1:4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</row>
    <row r="941" spans="1:4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</row>
    <row r="942" spans="1:4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</row>
    <row r="943" spans="1:4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</row>
    <row r="944" spans="1:4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</row>
    <row r="945" spans="1:4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</row>
    <row r="946" spans="1:4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</row>
    <row r="947" spans="1: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</row>
    <row r="948" spans="1:4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</row>
    <row r="949" spans="1:4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</row>
    <row r="950" spans="1:4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</row>
    <row r="951" spans="1:4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</row>
    <row r="952" spans="1:4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</row>
    <row r="953" spans="1:4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</row>
    <row r="954" spans="1:4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</row>
    <row r="955" spans="1:4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</row>
    <row r="956" spans="1:4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</row>
    <row r="957" spans="1:4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</row>
    <row r="958" spans="1:4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</row>
    <row r="959" spans="1:4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</row>
    <row r="960" spans="1:4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</row>
    <row r="961" spans="1:4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</row>
    <row r="962" spans="1:4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</row>
    <row r="963" spans="1:4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</row>
    <row r="964" spans="1:4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</row>
    <row r="965" spans="1:4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</row>
    <row r="966" spans="1:4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</row>
    <row r="967" spans="1:4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</row>
    <row r="968" spans="1:4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</row>
    <row r="969" spans="1:4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</row>
    <row r="970" spans="1:4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</row>
    <row r="971" spans="1:4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</row>
    <row r="972" spans="1:4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</row>
    <row r="973" spans="1:4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</row>
    <row r="974" spans="1:4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</row>
    <row r="975" spans="1:4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</row>
    <row r="976" spans="1:4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</row>
    <row r="977" spans="1:4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</row>
    <row r="978" spans="1:4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</row>
    <row r="979" spans="1:4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</row>
    <row r="980" spans="1:4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</row>
    <row r="981" spans="1:4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</row>
    <row r="982" spans="1:4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</row>
    <row r="983" spans="1:4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</row>
    <row r="984" spans="1:4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</row>
    <row r="985" spans="1:4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</row>
    <row r="986" spans="1:4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</row>
    <row r="987" spans="1:4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</row>
    <row r="988" spans="1:4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</row>
    <row r="989" spans="1:4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</row>
    <row r="990" spans="1:4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</row>
    <row r="991" spans="1:4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</row>
    <row r="992" spans="1:4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</row>
    <row r="993" spans="1:4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</row>
    <row r="994" spans="1:4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</row>
    <row r="995" spans="1:4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</row>
    <row r="996" spans="1:4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</row>
    <row r="997" spans="1:4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</row>
    <row r="998" spans="1:4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</row>
    <row r="999" spans="1:4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</row>
    <row r="1000" spans="1:4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</row>
  </sheetData>
  <autoFilter ref="B8:O8"/>
  <mergeCells count="8">
    <mergeCell ref="B35:B41"/>
    <mergeCell ref="B42:B45"/>
    <mergeCell ref="H46:I46"/>
    <mergeCell ref="B2:M7"/>
    <mergeCell ref="N2:O2"/>
    <mergeCell ref="B8:C8"/>
    <mergeCell ref="B9:B24"/>
    <mergeCell ref="B25:B34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AI1000"/>
  <sheetViews>
    <sheetView showGridLines="0" workbookViewId="0"/>
  </sheetViews>
  <sheetFormatPr defaultColWidth="14.44140625" defaultRowHeight="15" customHeight="1"/>
  <cols>
    <col min="1" max="1" width="3.5546875" customWidth="1"/>
    <col min="2" max="2" width="4" customWidth="1"/>
    <col min="3" max="3" width="39.33203125" customWidth="1"/>
    <col min="4" max="4" width="12.44140625" customWidth="1"/>
    <col min="5" max="5" width="10.88671875" customWidth="1"/>
    <col min="6" max="10" width="14.6640625" customWidth="1"/>
    <col min="11" max="11" width="16.6640625" customWidth="1"/>
    <col min="12" max="12" width="13.88671875" customWidth="1"/>
    <col min="13" max="13" width="10.6640625" customWidth="1"/>
    <col min="14" max="14" width="19.5546875" customWidth="1"/>
    <col min="15" max="15" width="16.6640625" customWidth="1"/>
    <col min="16" max="17" width="6.88671875" customWidth="1"/>
    <col min="18" max="18" width="49.33203125" hidden="1" customWidth="1"/>
    <col min="19" max="19" width="11.44140625" hidden="1" customWidth="1"/>
    <col min="20" max="23" width="12.6640625" hidden="1" customWidth="1"/>
    <col min="24" max="24" width="23.6640625" hidden="1" customWidth="1"/>
    <col min="25" max="25" width="16.44140625" hidden="1" customWidth="1"/>
    <col min="26" max="26" width="16.109375" customWidth="1"/>
    <col min="27" max="35" width="8.6640625" customWidth="1"/>
  </cols>
  <sheetData>
    <row r="1" spans="1:35" ht="14.4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ht="14.4">
      <c r="A2" s="5"/>
      <c r="B2" s="27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1"/>
      <c r="N2" s="287" t="s">
        <v>2</v>
      </c>
      <c r="O2" s="284"/>
      <c r="P2" s="51"/>
      <c r="Q2" s="51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ht="14.4">
      <c r="A3" s="5"/>
      <c r="B3" s="282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83"/>
      <c r="N3" s="12" t="s">
        <v>3</v>
      </c>
      <c r="O3" s="13">
        <f>SUM(S9:W46)</f>
        <v>0</v>
      </c>
      <c r="P3" s="51"/>
      <c r="Q3" s="51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 ht="14.4">
      <c r="A4" s="5"/>
      <c r="B4" s="282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83"/>
      <c r="N4" s="12" t="s">
        <v>4</v>
      </c>
      <c r="O4" s="13">
        <f>SUM(X9:X46)</f>
        <v>0</v>
      </c>
      <c r="P4" s="51"/>
      <c r="Q4" s="51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ht="14.4">
      <c r="A5" s="5"/>
      <c r="B5" s="282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83"/>
      <c r="N5" s="12" t="s">
        <v>5</v>
      </c>
      <c r="O5" s="14">
        <f>SUM(F9:J46)</f>
        <v>0</v>
      </c>
      <c r="P5" s="51"/>
      <c r="Q5" s="51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27" customHeight="1">
      <c r="A6" s="5"/>
      <c r="B6" s="282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83"/>
      <c r="N6" s="15" t="s">
        <v>6</v>
      </c>
      <c r="O6" s="14">
        <f>SUM(Y9:Y46)</f>
        <v>0</v>
      </c>
      <c r="P6" s="51"/>
      <c r="Q6" s="51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 ht="14.4">
      <c r="A7" s="5"/>
      <c r="B7" s="282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83"/>
      <c r="N7" s="12" t="s">
        <v>7</v>
      </c>
      <c r="O7" s="16">
        <f>IFERROR(O4/O6,0)</f>
        <v>0</v>
      </c>
      <c r="P7" s="51"/>
      <c r="Q7" s="51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35" ht="15.75" customHeight="1">
      <c r="A8" s="5"/>
      <c r="B8" s="262" t="s">
        <v>8</v>
      </c>
      <c r="C8" s="263"/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  <c r="I8" s="17" t="s">
        <v>14</v>
      </c>
      <c r="J8" s="17" t="s">
        <v>15</v>
      </c>
      <c r="K8" s="18" t="s">
        <v>16</v>
      </c>
      <c r="L8" s="18" t="s">
        <v>17</v>
      </c>
      <c r="M8" s="18" t="s">
        <v>18</v>
      </c>
      <c r="N8" s="19" t="s">
        <v>19</v>
      </c>
      <c r="O8" s="20" t="s">
        <v>20</v>
      </c>
      <c r="P8" s="5"/>
      <c r="Q8" s="5"/>
      <c r="R8" s="17" t="s">
        <v>21</v>
      </c>
      <c r="S8" s="17" t="s">
        <v>11</v>
      </c>
      <c r="T8" s="17" t="s">
        <v>12</v>
      </c>
      <c r="U8" s="17" t="s">
        <v>13</v>
      </c>
      <c r="V8" s="17" t="s">
        <v>14</v>
      </c>
      <c r="W8" s="17" t="s">
        <v>15</v>
      </c>
      <c r="X8" s="17" t="s">
        <v>22</v>
      </c>
      <c r="Y8" s="17" t="s">
        <v>23</v>
      </c>
      <c r="Z8" s="5"/>
      <c r="AA8" s="5"/>
      <c r="AB8" s="5"/>
      <c r="AC8" s="5"/>
      <c r="AD8" s="5"/>
      <c r="AE8" s="5"/>
      <c r="AF8" s="5"/>
      <c r="AG8" s="5"/>
      <c r="AH8" s="5"/>
      <c r="AI8" s="3"/>
    </row>
    <row r="9" spans="1:35" ht="15" customHeight="1">
      <c r="A9" s="21"/>
      <c r="B9" s="288" t="s">
        <v>24</v>
      </c>
      <c r="C9" s="22" t="str">
        <f>BASE_DADOS!C39</f>
        <v>SC NO AR</v>
      </c>
      <c r="D9" s="34" t="str">
        <f>IFERROR(VLOOKUP(R9,BASE_DADOS!A:E,4,0),"")</f>
        <v>SEG-SEX</v>
      </c>
      <c r="E9" s="34" t="str">
        <f>IFERROR(VLOOKUP(R9,BASE_DADOS!A:E,5,0),"")</f>
        <v>06H30</v>
      </c>
      <c r="F9" s="25"/>
      <c r="G9" s="25"/>
      <c r="H9" s="25"/>
      <c r="I9" s="25"/>
      <c r="J9" s="25"/>
      <c r="K9" s="26"/>
      <c r="L9" s="54">
        <f>VLOOKUP(R9,BASE_DADOS!A:O,14,0)</f>
        <v>0.153</v>
      </c>
      <c r="M9" s="54">
        <f>VLOOKUP(R9,BASE_DADOS!A:O,15,0)</f>
        <v>0.37</v>
      </c>
      <c r="N9" s="27">
        <f>VLOOKUP(R9,BASE_DADOS!A:O,12,0)</f>
        <v>158786.307</v>
      </c>
      <c r="O9" s="28">
        <f t="shared" ref="O9:O46" si="0">IFERROR(X9/Y9,0)</f>
        <v>0</v>
      </c>
      <c r="P9" s="55"/>
      <c r="Q9" s="55"/>
      <c r="R9" s="31" t="str">
        <f t="shared" ref="R9:R46" si="1">"SC2_ITAJAI"&amp;C9</f>
        <v>SC2_ITAJAISC NO AR</v>
      </c>
      <c r="S9" s="31">
        <f>F9*VLOOKUP(R9,BASE_DADOS!A:O,6,0)</f>
        <v>0</v>
      </c>
      <c r="T9" s="31">
        <f>G9*VLOOKUP(R9,BASE_DADOS!A:O,7,0)</f>
        <v>0</v>
      </c>
      <c r="U9" s="31">
        <f>H9*VLOOKUP(R9,BASE_DADOS!A:O,8,0)</f>
        <v>0</v>
      </c>
      <c r="V9" s="31">
        <f>I9*VLOOKUP(R9,BASE_DADOS!A:O,9,0)</f>
        <v>0</v>
      </c>
      <c r="W9" s="31">
        <f>J9*VLOOKUP(R9,BASE_DADOS!A:O,10,0)</f>
        <v>0</v>
      </c>
      <c r="X9" s="31">
        <f t="shared" ref="X9:X46" si="2">SUM(S9:W9)*(1-K9/100)</f>
        <v>0</v>
      </c>
      <c r="Y9" s="31">
        <f t="shared" ref="Y9:Y46" si="3">SUM(F9:J9)*N9</f>
        <v>0</v>
      </c>
      <c r="Z9" s="32"/>
      <c r="AA9" s="32"/>
      <c r="AB9" s="32"/>
      <c r="AC9" s="32"/>
      <c r="AD9" s="32"/>
      <c r="AE9" s="32"/>
      <c r="AF9" s="32"/>
      <c r="AG9" s="32"/>
      <c r="AH9" s="32"/>
      <c r="AI9" s="3"/>
    </row>
    <row r="10" spans="1:35" ht="14.4">
      <c r="A10" s="21"/>
      <c r="B10" s="289"/>
      <c r="C10" s="33" t="str">
        <f>BASE_DADOS!C40</f>
        <v>FALA BRASIL</v>
      </c>
      <c r="D10" s="34" t="str">
        <f>IFERROR(VLOOKUP(R10,BASE_DADOS!A:E,4,0),"")</f>
        <v>SEG-SEX</v>
      </c>
      <c r="E10" s="34" t="str">
        <f>IFERROR(VLOOKUP(R10,BASE_DADOS!A:E,5,0),"")</f>
        <v>08H40</v>
      </c>
      <c r="F10" s="25"/>
      <c r="G10" s="25"/>
      <c r="H10" s="25"/>
      <c r="I10" s="25"/>
      <c r="J10" s="25"/>
      <c r="K10" s="26"/>
      <c r="L10" s="54">
        <f>VLOOKUP(R10,BASE_DADOS!A:O,14,0)</f>
        <v>9.6000000000000002E-2</v>
      </c>
      <c r="M10" s="54">
        <f>VLOOKUP(R10,BASE_DADOS!A:O,15,0)</f>
        <v>0.30099999999999999</v>
      </c>
      <c r="N10" s="27">
        <f>VLOOKUP(R10,BASE_DADOS!A:O,12,0)</f>
        <v>99630.623999999996</v>
      </c>
      <c r="O10" s="28">
        <f t="shared" si="0"/>
        <v>0</v>
      </c>
      <c r="P10" s="5"/>
      <c r="Q10" s="5"/>
      <c r="R10" s="31" t="str">
        <f t="shared" si="1"/>
        <v>SC2_ITAJAIFALA BRASIL</v>
      </c>
      <c r="S10" s="31">
        <f>F10*VLOOKUP(R10,BASE_DADOS!A:O,6,0)</f>
        <v>0</v>
      </c>
      <c r="T10" s="31">
        <f>G10*VLOOKUP(R10,BASE_DADOS!A:O,7,0)</f>
        <v>0</v>
      </c>
      <c r="U10" s="31">
        <f>H10*VLOOKUP(R10,BASE_DADOS!A:O,8,0)</f>
        <v>0</v>
      </c>
      <c r="V10" s="31">
        <f>I10*VLOOKUP(R10,BASE_DADOS!A:O,9,0)</f>
        <v>0</v>
      </c>
      <c r="W10" s="31">
        <f>J10*VLOOKUP(R10,BASE_DADOS!A:O,10,0)</f>
        <v>0</v>
      </c>
      <c r="X10" s="31">
        <f t="shared" si="2"/>
        <v>0</v>
      </c>
      <c r="Y10" s="31">
        <f t="shared" si="3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3"/>
    </row>
    <row r="11" spans="1:35" ht="14.4">
      <c r="A11" s="21"/>
      <c r="B11" s="289"/>
      <c r="C11" s="33" t="str">
        <f>BASE_DADOS!C41</f>
        <v>HOJE EM DIA</v>
      </c>
      <c r="D11" s="34" t="str">
        <f>IFERROR(VLOOKUP(R11,BASE_DADOS!A:E,4,0),"")</f>
        <v>SEG-SEX</v>
      </c>
      <c r="E11" s="34" t="str">
        <f>IFERROR(VLOOKUP(R11,BASE_DADOS!A:E,5,0),"")</f>
        <v>10H00</v>
      </c>
      <c r="F11" s="25"/>
      <c r="G11" s="25"/>
      <c r="H11" s="25"/>
      <c r="I11" s="25"/>
      <c r="J11" s="25"/>
      <c r="K11" s="26"/>
      <c r="L11" s="54">
        <f>VLOOKUP(R11,BASE_DADOS!A:O,14,0)</f>
        <v>0.128</v>
      </c>
      <c r="M11" s="54">
        <f>VLOOKUP(R11,BASE_DADOS!A:O,15,0)</f>
        <v>0.4</v>
      </c>
      <c r="N11" s="27">
        <f>VLOOKUP(R11,BASE_DADOS!A:O,12,0)</f>
        <v>132840.83199999999</v>
      </c>
      <c r="O11" s="28">
        <f t="shared" si="0"/>
        <v>0</v>
      </c>
      <c r="P11" s="55"/>
      <c r="Q11" s="55"/>
      <c r="R11" s="31" t="str">
        <f t="shared" si="1"/>
        <v>SC2_ITAJAIHOJE EM DIA</v>
      </c>
      <c r="S11" s="31">
        <f>F11*VLOOKUP(R11,BASE_DADOS!A:O,6,0)</f>
        <v>0</v>
      </c>
      <c r="T11" s="31">
        <f>G11*VLOOKUP(R11,BASE_DADOS!A:O,7,0)</f>
        <v>0</v>
      </c>
      <c r="U11" s="31">
        <f>H11*VLOOKUP(R11,BASE_DADOS!A:O,8,0)</f>
        <v>0</v>
      </c>
      <c r="V11" s="31">
        <f>I11*VLOOKUP(R11,BASE_DADOS!A:O,9,0)</f>
        <v>0</v>
      </c>
      <c r="W11" s="31">
        <f>J11*VLOOKUP(R11,BASE_DADOS!A:O,10,0)</f>
        <v>0</v>
      </c>
      <c r="X11" s="31">
        <f t="shared" si="2"/>
        <v>0</v>
      </c>
      <c r="Y11" s="31">
        <f t="shared" si="3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3"/>
    </row>
    <row r="12" spans="1:35" ht="14.4">
      <c r="A12" s="21"/>
      <c r="B12" s="289"/>
      <c r="C12" s="22" t="str">
        <f>BASE_DADOS!C42</f>
        <v>BALANÇO GERAL SC</v>
      </c>
      <c r="D12" s="34" t="str">
        <f>IFERROR(VLOOKUP(R12,BASE_DADOS!A:E,4,0),"")</f>
        <v>SEG-SEX</v>
      </c>
      <c r="E12" s="34" t="str">
        <f>IFERROR(VLOOKUP(R12,BASE_DADOS!A:E,5,0),"")</f>
        <v>11H50</v>
      </c>
      <c r="F12" s="25"/>
      <c r="G12" s="25"/>
      <c r="H12" s="25"/>
      <c r="I12" s="25"/>
      <c r="J12" s="25"/>
      <c r="K12" s="26"/>
      <c r="L12" s="54">
        <f>VLOOKUP(R12,BASE_DADOS!A:O,14,0)</f>
        <v>0.19</v>
      </c>
      <c r="M12" s="54">
        <f>VLOOKUP(R12,BASE_DADOS!A:O,15,0)</f>
        <v>0.41099999999999998</v>
      </c>
      <c r="N12" s="27">
        <f>VLOOKUP(R12,BASE_DADOS!A:O,12,0)</f>
        <v>197185.61000000002</v>
      </c>
      <c r="O12" s="28">
        <f t="shared" si="0"/>
        <v>0</v>
      </c>
      <c r="P12" s="5"/>
      <c r="Q12" s="5"/>
      <c r="R12" s="31" t="str">
        <f t="shared" si="1"/>
        <v>SC2_ITAJAIBALANÇO GERAL SC</v>
      </c>
      <c r="S12" s="31">
        <f>F12*VLOOKUP(R12,BASE_DADOS!A:O,6,0)</f>
        <v>0</v>
      </c>
      <c r="T12" s="31">
        <f>G12*VLOOKUP(R12,BASE_DADOS!A:O,7,0)</f>
        <v>0</v>
      </c>
      <c r="U12" s="31">
        <f>H12*VLOOKUP(R12,BASE_DADOS!A:O,8,0)</f>
        <v>0</v>
      </c>
      <c r="V12" s="31">
        <f>I12*VLOOKUP(R12,BASE_DADOS!A:O,9,0)</f>
        <v>0</v>
      </c>
      <c r="W12" s="31">
        <f>J12*VLOOKUP(R12,BASE_DADOS!A:O,10,0)</f>
        <v>0</v>
      </c>
      <c r="X12" s="31">
        <f t="shared" si="2"/>
        <v>0</v>
      </c>
      <c r="Y12" s="31">
        <f t="shared" si="3"/>
        <v>0</v>
      </c>
      <c r="Z12" s="32"/>
      <c r="AA12" s="32"/>
      <c r="AB12" s="32"/>
      <c r="AC12" s="32"/>
      <c r="AD12" s="32"/>
      <c r="AE12" s="32"/>
      <c r="AF12" s="32"/>
      <c r="AG12" s="32"/>
      <c r="AH12" s="32"/>
      <c r="AI12" s="3"/>
    </row>
    <row r="13" spans="1:35" ht="14.4">
      <c r="A13" s="21"/>
      <c r="B13" s="289"/>
      <c r="C13" s="33" t="str">
        <f>BASE_DADOS!C43</f>
        <v>VER MAIS</v>
      </c>
      <c r="D13" s="34" t="str">
        <f>IFERROR(VLOOKUP(R13,BASE_DADOS!A:E,4,0),"")</f>
        <v>SEG-SEX</v>
      </c>
      <c r="E13" s="34" t="str">
        <f>IFERROR(VLOOKUP(R13,BASE_DADOS!A:E,5,0),"")</f>
        <v>13H20</v>
      </c>
      <c r="F13" s="25"/>
      <c r="G13" s="25"/>
      <c r="H13" s="25"/>
      <c r="I13" s="25"/>
      <c r="J13" s="25"/>
      <c r="K13" s="26"/>
      <c r="L13" s="54">
        <f>VLOOKUP(R13,BASE_DADOS!A:O,14,0)</f>
        <v>0.158</v>
      </c>
      <c r="M13" s="54">
        <f>VLOOKUP(R13,BASE_DADOS!A:O,15,0)</f>
        <v>0.40400000000000003</v>
      </c>
      <c r="N13" s="27">
        <f>VLOOKUP(R13,BASE_DADOS!A:O,12,0)</f>
        <v>163975.402</v>
      </c>
      <c r="O13" s="28">
        <f t="shared" si="0"/>
        <v>0</v>
      </c>
      <c r="P13" s="5"/>
      <c r="Q13" s="5"/>
      <c r="R13" s="31" t="str">
        <f t="shared" si="1"/>
        <v>SC2_ITAJAIVER MAIS</v>
      </c>
      <c r="S13" s="31">
        <f>F13*VLOOKUP(R13,BASE_DADOS!A:O,6,0)</f>
        <v>0</v>
      </c>
      <c r="T13" s="31">
        <f>G13*VLOOKUP(R13,BASE_DADOS!A:O,7,0)</f>
        <v>0</v>
      </c>
      <c r="U13" s="31">
        <f>H13*VLOOKUP(R13,BASE_DADOS!A:O,8,0)</f>
        <v>0</v>
      </c>
      <c r="V13" s="31">
        <f>I13*VLOOKUP(R13,BASE_DADOS!A:O,9,0)</f>
        <v>0</v>
      </c>
      <c r="W13" s="31">
        <f>J13*VLOOKUP(R13,BASE_DADOS!A:O,10,0)</f>
        <v>0</v>
      </c>
      <c r="X13" s="31">
        <f t="shared" si="2"/>
        <v>0</v>
      </c>
      <c r="Y13" s="31">
        <f t="shared" si="3"/>
        <v>0</v>
      </c>
      <c r="Z13" s="32"/>
      <c r="AA13" s="32"/>
      <c r="AB13" s="32"/>
      <c r="AC13" s="32"/>
      <c r="AD13" s="32"/>
      <c r="AE13" s="32"/>
      <c r="AF13" s="32"/>
      <c r="AG13" s="32"/>
      <c r="AH13" s="32"/>
      <c r="AI13" s="3"/>
    </row>
    <row r="14" spans="1:35" ht="14.4">
      <c r="A14" s="21"/>
      <c r="B14" s="289"/>
      <c r="C14" s="33" t="str">
        <f>BASE_DADOS!C44</f>
        <v>A HORA DA VENENOSA</v>
      </c>
      <c r="D14" s="34" t="str">
        <f>IFERROR(VLOOKUP(R14,BASE_DADOS!A:E,4,0),"")</f>
        <v>SEG-SEX</v>
      </c>
      <c r="E14" s="34" t="str">
        <f>IFERROR(VLOOKUP(R14,BASE_DADOS!A:E,5,0),"")</f>
        <v>14H00</v>
      </c>
      <c r="F14" s="25"/>
      <c r="G14" s="25"/>
      <c r="H14" s="25"/>
      <c r="I14" s="25"/>
      <c r="J14" s="25"/>
      <c r="K14" s="26"/>
      <c r="L14" s="54">
        <f>VLOOKUP(R14,BASE_DADOS!A:O,14,0)</f>
        <v>0.125</v>
      </c>
      <c r="M14" s="54">
        <f>VLOOKUP(R14,BASE_DADOS!A:O,15,0)</f>
        <v>0.31900000000000001</v>
      </c>
      <c r="N14" s="27">
        <f>VLOOKUP(R14,BASE_DADOS!A:O,12,0)</f>
        <v>129727.375</v>
      </c>
      <c r="O14" s="28">
        <f t="shared" si="0"/>
        <v>0</v>
      </c>
      <c r="P14" s="5"/>
      <c r="Q14" s="5"/>
      <c r="R14" s="31" t="str">
        <f t="shared" si="1"/>
        <v>SC2_ITAJAIA HORA DA VENENOSA</v>
      </c>
      <c r="S14" s="31">
        <f>F14*VLOOKUP(R14,BASE_DADOS!A:O,6,0)</f>
        <v>0</v>
      </c>
      <c r="T14" s="31">
        <f>G14*VLOOKUP(R14,BASE_DADOS!A:O,7,0)</f>
        <v>0</v>
      </c>
      <c r="U14" s="31">
        <f>H14*VLOOKUP(R14,BASE_DADOS!A:O,8,0)</f>
        <v>0</v>
      </c>
      <c r="V14" s="31">
        <f>I14*VLOOKUP(R14,BASE_DADOS!A:O,9,0)</f>
        <v>0</v>
      </c>
      <c r="W14" s="31">
        <f>J14*VLOOKUP(R14,BASE_DADOS!A:O,10,0)</f>
        <v>0</v>
      </c>
      <c r="X14" s="31">
        <f t="shared" si="2"/>
        <v>0</v>
      </c>
      <c r="Y14" s="31">
        <f t="shared" si="3"/>
        <v>0</v>
      </c>
      <c r="Z14" s="32"/>
      <c r="AA14" s="32"/>
      <c r="AB14" s="32"/>
      <c r="AC14" s="32"/>
      <c r="AD14" s="32"/>
      <c r="AE14" s="32"/>
      <c r="AF14" s="32"/>
      <c r="AG14" s="32"/>
      <c r="AH14" s="32"/>
      <c r="AI14" s="3"/>
    </row>
    <row r="15" spans="1:35" ht="14.4">
      <c r="A15" s="21"/>
      <c r="B15" s="289"/>
      <c r="C15" s="33" t="str">
        <f>BASE_DADOS!C45</f>
        <v>NOVELA DA TARDE 1</v>
      </c>
      <c r="D15" s="34" t="str">
        <f>IFERROR(VLOOKUP(R15,BASE_DADOS!A:E,4,0),"")</f>
        <v>SEG-SEX</v>
      </c>
      <c r="E15" s="34" t="str">
        <f>IFERROR(VLOOKUP(R15,BASE_DADOS!A:E,5,0),"")</f>
        <v>15H30</v>
      </c>
      <c r="F15" s="25"/>
      <c r="G15" s="25"/>
      <c r="H15" s="25"/>
      <c r="I15" s="25"/>
      <c r="J15" s="25"/>
      <c r="K15" s="26"/>
      <c r="L15" s="54">
        <f>VLOOKUP(R15,BASE_DADOS!A:O,14,0)</f>
        <v>0.126</v>
      </c>
      <c r="M15" s="54">
        <f>VLOOKUP(R15,BASE_DADOS!A:O,15,0)</f>
        <v>0.312</v>
      </c>
      <c r="N15" s="27">
        <f>VLOOKUP(R15,BASE_DADOS!A:O,12,0)</f>
        <v>130765.194</v>
      </c>
      <c r="O15" s="28">
        <f t="shared" si="0"/>
        <v>0</v>
      </c>
      <c r="P15" s="5"/>
      <c r="Q15" s="5"/>
      <c r="R15" s="31" t="str">
        <f t="shared" si="1"/>
        <v>SC2_ITAJAINOVELA DA TARDE 1</v>
      </c>
      <c r="S15" s="31">
        <f>F15*VLOOKUP(R15,BASE_DADOS!A:O,6,0)</f>
        <v>0</v>
      </c>
      <c r="T15" s="31">
        <f>G15*VLOOKUP(R15,BASE_DADOS!A:O,7,0)</f>
        <v>0</v>
      </c>
      <c r="U15" s="31">
        <f>H15*VLOOKUP(R15,BASE_DADOS!A:O,8,0)</f>
        <v>0</v>
      </c>
      <c r="V15" s="31">
        <f>I15*VLOOKUP(R15,BASE_DADOS!A:O,9,0)</f>
        <v>0</v>
      </c>
      <c r="W15" s="31">
        <f>J15*VLOOKUP(R15,BASE_DADOS!A:O,10,0)</f>
        <v>0</v>
      </c>
      <c r="X15" s="31">
        <f t="shared" si="2"/>
        <v>0</v>
      </c>
      <c r="Y15" s="31">
        <f t="shared" si="3"/>
        <v>0</v>
      </c>
      <c r="Z15" s="32"/>
      <c r="AA15" s="32"/>
      <c r="AB15" s="32"/>
      <c r="AC15" s="32"/>
      <c r="AD15" s="32"/>
      <c r="AE15" s="32"/>
      <c r="AF15" s="32"/>
      <c r="AG15" s="32"/>
      <c r="AH15" s="32"/>
      <c r="AI15" s="3"/>
    </row>
    <row r="16" spans="1:35" ht="14.4">
      <c r="A16" s="21"/>
      <c r="B16" s="289"/>
      <c r="C16" s="33" t="str">
        <f>BASE_DADOS!C46</f>
        <v>CIDADE ALERTA NACIONAL</v>
      </c>
      <c r="D16" s="34" t="str">
        <f>IFERROR(VLOOKUP(R16,BASE_DADOS!A:E,4,0),"")</f>
        <v>SEG-SEX</v>
      </c>
      <c r="E16" s="34" t="str">
        <f>IFERROR(VLOOKUP(R16,BASE_DADOS!A:E,5,0),"")</f>
        <v>16H30</v>
      </c>
      <c r="F16" s="25"/>
      <c r="G16" s="25"/>
      <c r="H16" s="25"/>
      <c r="I16" s="25"/>
      <c r="J16" s="25"/>
      <c r="K16" s="26"/>
      <c r="L16" s="54">
        <f>VLOOKUP(R16,BASE_DADOS!A:O,14,0)</f>
        <v>0.126</v>
      </c>
      <c r="M16" s="54">
        <f>VLOOKUP(R16,BASE_DADOS!A:O,15,0)</f>
        <v>0.30599999999999999</v>
      </c>
      <c r="N16" s="27">
        <f>VLOOKUP(R16,BASE_DADOS!A:O,12,0)</f>
        <v>130765.194</v>
      </c>
      <c r="O16" s="28">
        <f t="shared" si="0"/>
        <v>0</v>
      </c>
      <c r="P16" s="5"/>
      <c r="Q16" s="5"/>
      <c r="R16" s="31" t="str">
        <f t="shared" si="1"/>
        <v>SC2_ITAJAICIDADE ALERTA NACIONAL</v>
      </c>
      <c r="S16" s="31">
        <f>F16*VLOOKUP(R16,BASE_DADOS!A:O,6,0)</f>
        <v>0</v>
      </c>
      <c r="T16" s="31">
        <f>G16*VLOOKUP(R16,BASE_DADOS!A:O,7,0)</f>
        <v>0</v>
      </c>
      <c r="U16" s="31">
        <f>H16*VLOOKUP(R16,BASE_DADOS!A:O,8,0)</f>
        <v>0</v>
      </c>
      <c r="V16" s="31">
        <f>I16*VLOOKUP(R16,BASE_DADOS!A:O,9,0)</f>
        <v>0</v>
      </c>
      <c r="W16" s="31">
        <f>J16*VLOOKUP(R16,BASE_DADOS!A:O,10,0)</f>
        <v>0</v>
      </c>
      <c r="X16" s="31">
        <f t="shared" si="2"/>
        <v>0</v>
      </c>
      <c r="Y16" s="31">
        <f t="shared" si="3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3"/>
    </row>
    <row r="17" spans="1:35" ht="14.4">
      <c r="A17" s="21"/>
      <c r="B17" s="289"/>
      <c r="C17" s="33" t="str">
        <f>BASE_DADOS!C47</f>
        <v>CIDADE ALERTA SC</v>
      </c>
      <c r="D17" s="34" t="str">
        <f>IFERROR(VLOOKUP(R17,BASE_DADOS!A:E,4,0),"")</f>
        <v>SEG-SEX</v>
      </c>
      <c r="E17" s="34" t="str">
        <f>IFERROR(VLOOKUP(R17,BASE_DADOS!A:E,5,0),"")</f>
        <v>18H00</v>
      </c>
      <c r="F17" s="25"/>
      <c r="G17" s="25"/>
      <c r="H17" s="25"/>
      <c r="I17" s="25"/>
      <c r="J17" s="25"/>
      <c r="K17" s="26"/>
      <c r="L17" s="54">
        <f>VLOOKUP(R17,BASE_DADOS!A:O,14,0)</f>
        <v>7.8E-2</v>
      </c>
      <c r="M17" s="54">
        <f>VLOOKUP(R17,BASE_DADOS!A:O,15,0)</f>
        <v>0.17299999999999999</v>
      </c>
      <c r="N17" s="27">
        <f>VLOOKUP(R17,BASE_DADOS!A:O,12,0)</f>
        <v>80949.881999999998</v>
      </c>
      <c r="O17" s="28">
        <f t="shared" si="0"/>
        <v>0</v>
      </c>
      <c r="P17" s="5"/>
      <c r="Q17" s="5"/>
      <c r="R17" s="31" t="str">
        <f t="shared" si="1"/>
        <v>SC2_ITAJAICIDADE ALERTA SC</v>
      </c>
      <c r="S17" s="31">
        <f>F17*VLOOKUP(R17,BASE_DADOS!A:O,6,0)</f>
        <v>0</v>
      </c>
      <c r="T17" s="31">
        <f>G17*VLOOKUP(R17,BASE_DADOS!A:O,7,0)</f>
        <v>0</v>
      </c>
      <c r="U17" s="31">
        <f>H17*VLOOKUP(R17,BASE_DADOS!A:O,8,0)</f>
        <v>0</v>
      </c>
      <c r="V17" s="31">
        <f>I17*VLOOKUP(R17,BASE_DADOS!A:O,9,0)</f>
        <v>0</v>
      </c>
      <c r="W17" s="31">
        <f>J17*VLOOKUP(R17,BASE_DADOS!A:O,10,0)</f>
        <v>0</v>
      </c>
      <c r="X17" s="31">
        <f t="shared" si="2"/>
        <v>0</v>
      </c>
      <c r="Y17" s="31">
        <f t="shared" si="3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3"/>
    </row>
    <row r="18" spans="1:35" ht="15.75" customHeight="1">
      <c r="A18" s="21"/>
      <c r="B18" s="289"/>
      <c r="C18" s="22" t="str">
        <f>BASE_DADOS!C48</f>
        <v>ND NOTÍCIAS</v>
      </c>
      <c r="D18" s="34" t="str">
        <f>IFERROR(VLOOKUP(R18,BASE_DADOS!A:E,4,0),"")</f>
        <v>SEG-SEX</v>
      </c>
      <c r="E18" s="34" t="str">
        <f>IFERROR(VLOOKUP(R18,BASE_DADOS!A:E,5,0),"")</f>
        <v>19H00</v>
      </c>
      <c r="F18" s="25"/>
      <c r="G18" s="25"/>
      <c r="H18" s="25"/>
      <c r="I18" s="25"/>
      <c r="J18" s="25"/>
      <c r="K18" s="26"/>
      <c r="L18" s="54">
        <f>VLOOKUP(R18,BASE_DADOS!A:O,14,0)</f>
        <v>0.21299999999999999</v>
      </c>
      <c r="M18" s="54">
        <f>VLOOKUP(R18,BASE_DADOS!A:O,15,0)</f>
        <v>0.36099999999999999</v>
      </c>
      <c r="N18" s="27">
        <f>VLOOKUP(R18,BASE_DADOS!A:O,12,0)</f>
        <v>221055.44699999999</v>
      </c>
      <c r="O18" s="28">
        <f t="shared" si="0"/>
        <v>0</v>
      </c>
      <c r="P18" s="5"/>
      <c r="Q18" s="5"/>
      <c r="R18" s="31" t="str">
        <f t="shared" si="1"/>
        <v>SC2_ITAJAIND NOTÍCIAS</v>
      </c>
      <c r="S18" s="31">
        <f>F18*VLOOKUP(R18,BASE_DADOS!A:O,6,0)</f>
        <v>0</v>
      </c>
      <c r="T18" s="31">
        <f>G18*VLOOKUP(R18,BASE_DADOS!A:O,7,0)</f>
        <v>0</v>
      </c>
      <c r="U18" s="31">
        <f>H18*VLOOKUP(R18,BASE_DADOS!A:O,8,0)</f>
        <v>0</v>
      </c>
      <c r="V18" s="31">
        <f>I18*VLOOKUP(R18,BASE_DADOS!A:O,9,0)</f>
        <v>0</v>
      </c>
      <c r="W18" s="31">
        <f>J18*VLOOKUP(R18,BASE_DADOS!A:O,10,0)</f>
        <v>0</v>
      </c>
      <c r="X18" s="31">
        <f t="shared" si="2"/>
        <v>0</v>
      </c>
      <c r="Y18" s="31">
        <f t="shared" si="3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3"/>
    </row>
    <row r="19" spans="1:35" ht="15.75" customHeight="1">
      <c r="A19" s="21"/>
      <c r="B19" s="289"/>
      <c r="C19" s="33" t="str">
        <f>BASE_DADOS!C49</f>
        <v>JORNAL DA RECORD</v>
      </c>
      <c r="D19" s="34" t="str">
        <f>IFERROR(VLOOKUP(R19,BASE_DADOS!A:E,4,0),"")</f>
        <v>SEG-SEX</v>
      </c>
      <c r="E19" s="34" t="str">
        <f>IFERROR(VLOOKUP(R19,BASE_DADOS!A:E,5,0),"")</f>
        <v>19H45</v>
      </c>
      <c r="F19" s="25"/>
      <c r="G19" s="25"/>
      <c r="H19" s="25"/>
      <c r="I19" s="25"/>
      <c r="J19" s="25"/>
      <c r="K19" s="26"/>
      <c r="L19" s="54">
        <f>VLOOKUP(R19,BASE_DADOS!A:O,14,0)</f>
        <v>0.183</v>
      </c>
      <c r="M19" s="54">
        <f>VLOOKUP(R19,BASE_DADOS!A:O,15,0)</f>
        <v>0.313</v>
      </c>
      <c r="N19" s="27">
        <f>VLOOKUP(R19,BASE_DADOS!A:O,12,0)</f>
        <v>189920.87700000001</v>
      </c>
      <c r="O19" s="28">
        <f t="shared" si="0"/>
        <v>0</v>
      </c>
      <c r="P19" s="5"/>
      <c r="Q19" s="5"/>
      <c r="R19" s="31" t="str">
        <f t="shared" si="1"/>
        <v>SC2_ITAJAIJORNAL DA RECORD</v>
      </c>
      <c r="S19" s="31">
        <f>F19*VLOOKUP(R19,BASE_DADOS!A:O,6,0)</f>
        <v>0</v>
      </c>
      <c r="T19" s="31">
        <f>G19*VLOOKUP(R19,BASE_DADOS!A:O,7,0)</f>
        <v>0</v>
      </c>
      <c r="U19" s="31">
        <f>H19*VLOOKUP(R19,BASE_DADOS!A:O,8,0)</f>
        <v>0</v>
      </c>
      <c r="V19" s="31">
        <f>I19*VLOOKUP(R19,BASE_DADOS!A:O,9,0)</f>
        <v>0</v>
      </c>
      <c r="W19" s="31">
        <f>J19*VLOOKUP(R19,BASE_DADOS!A:O,10,0)</f>
        <v>0</v>
      </c>
      <c r="X19" s="31">
        <f t="shared" si="2"/>
        <v>0</v>
      </c>
      <c r="Y19" s="31">
        <f t="shared" si="3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3"/>
    </row>
    <row r="20" spans="1:35" ht="15.75" customHeight="1">
      <c r="A20" s="21"/>
      <c r="B20" s="289"/>
      <c r="C20" s="33" t="str">
        <f>BASE_DADOS!C50</f>
        <v>NOVELA 3</v>
      </c>
      <c r="D20" s="34" t="str">
        <f>IFERROR(VLOOKUP(R20,BASE_DADOS!A:E,4,0),"")</f>
        <v>SEG-SEX</v>
      </c>
      <c r="E20" s="34" t="str">
        <f>IFERROR(VLOOKUP(R20,BASE_DADOS!A:E,5,0),"")</f>
        <v>21H00</v>
      </c>
      <c r="F20" s="25"/>
      <c r="G20" s="25"/>
      <c r="H20" s="25"/>
      <c r="I20" s="25"/>
      <c r="J20" s="25"/>
      <c r="K20" s="26"/>
      <c r="L20" s="54">
        <f>VLOOKUP(R20,BASE_DADOS!A:O,14,0)</f>
        <v>9.2999999999999999E-2</v>
      </c>
      <c r="M20" s="54">
        <f>VLOOKUP(R20,BASE_DADOS!A:O,15,0)</f>
        <v>0.23499999999999999</v>
      </c>
      <c r="N20" s="27">
        <f>VLOOKUP(R20,BASE_DADOS!A:O,12,0)</f>
        <v>96517.167000000001</v>
      </c>
      <c r="O20" s="28">
        <f t="shared" si="0"/>
        <v>0</v>
      </c>
      <c r="P20" s="5"/>
      <c r="Q20" s="5"/>
      <c r="R20" s="31" t="str">
        <f t="shared" si="1"/>
        <v>SC2_ITAJAINOVELA 3</v>
      </c>
      <c r="S20" s="31">
        <f>F20*VLOOKUP(R20,BASE_DADOS!A:O,6,0)</f>
        <v>0</v>
      </c>
      <c r="T20" s="31">
        <f>G20*VLOOKUP(R20,BASE_DADOS!A:O,7,0)</f>
        <v>0</v>
      </c>
      <c r="U20" s="31">
        <f>H20*VLOOKUP(R20,BASE_DADOS!A:O,8,0)</f>
        <v>0</v>
      </c>
      <c r="V20" s="31">
        <f>I20*VLOOKUP(R20,BASE_DADOS!A:O,9,0)</f>
        <v>0</v>
      </c>
      <c r="W20" s="31">
        <f>J20*VLOOKUP(R20,BASE_DADOS!A:O,10,0)</f>
        <v>0</v>
      </c>
      <c r="X20" s="31">
        <f t="shared" si="2"/>
        <v>0</v>
      </c>
      <c r="Y20" s="31">
        <f t="shared" si="3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3"/>
    </row>
    <row r="21" spans="1:35" ht="15.75" customHeight="1">
      <c r="A21" s="21"/>
      <c r="B21" s="289"/>
      <c r="C21" s="33" t="str">
        <f>BASE_DADOS!C51</f>
        <v>NOVELA 22HS</v>
      </c>
      <c r="D21" s="34" t="str">
        <f>IFERROR(VLOOKUP(R21,BASE_DADOS!A:E,4,0),"")</f>
        <v>SEG-SEX</v>
      </c>
      <c r="E21" s="34" t="str">
        <f>IFERROR(VLOOKUP(R21,BASE_DADOS!A:E,5,0),"")</f>
        <v>21H45</v>
      </c>
      <c r="F21" s="25"/>
      <c r="G21" s="25"/>
      <c r="H21" s="25"/>
      <c r="I21" s="25"/>
      <c r="J21" s="25"/>
      <c r="K21" s="26"/>
      <c r="L21" s="54">
        <f>VLOOKUP(R21,BASE_DADOS!A:O,14,0)</f>
        <v>9.2999999999999999E-2</v>
      </c>
      <c r="M21" s="54">
        <f>VLOOKUP(R21,BASE_DADOS!A:O,15,0)</f>
        <v>0.23499999999999999</v>
      </c>
      <c r="N21" s="27">
        <f>VLOOKUP(R21,BASE_DADOS!A:O,12,0)</f>
        <v>96517.167000000001</v>
      </c>
      <c r="O21" s="28">
        <f t="shared" si="0"/>
        <v>0</v>
      </c>
      <c r="P21" s="5"/>
      <c r="Q21" s="5"/>
      <c r="R21" s="31" t="str">
        <f t="shared" si="1"/>
        <v>SC2_ITAJAINOVELA 22HS</v>
      </c>
      <c r="S21" s="31">
        <f>F21*VLOOKUP(R21,BASE_DADOS!A:O,6,0)</f>
        <v>0</v>
      </c>
      <c r="T21" s="31">
        <f>G21*VLOOKUP(R21,BASE_DADOS!A:O,7,0)</f>
        <v>0</v>
      </c>
      <c r="U21" s="31">
        <f>H21*VLOOKUP(R21,BASE_DADOS!A:O,8,0)</f>
        <v>0</v>
      </c>
      <c r="V21" s="31">
        <f>I21*VLOOKUP(R21,BASE_DADOS!A:O,9,0)</f>
        <v>0</v>
      </c>
      <c r="W21" s="31">
        <f>J21*VLOOKUP(R21,BASE_DADOS!A:O,10,0)</f>
        <v>0</v>
      </c>
      <c r="X21" s="31">
        <f t="shared" si="2"/>
        <v>0</v>
      </c>
      <c r="Y21" s="31">
        <f t="shared" si="3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3"/>
    </row>
    <row r="22" spans="1:35" ht="15.75" hidden="1" customHeight="1">
      <c r="A22" s="21"/>
      <c r="B22" s="289"/>
      <c r="C22" s="33" t="str">
        <f>BASE_DADOS!C52</f>
        <v>REALITY SHOW 1</v>
      </c>
      <c r="D22" s="34" t="str">
        <f>IFERROR(VLOOKUP(R22,BASE_DADOS!A:E,4,0),"")</f>
        <v>SEG-SEX</v>
      </c>
      <c r="E22" s="34" t="str">
        <f>IFERROR(VLOOKUP(R22,BASE_DADOS!A:E,5,0),"")</f>
        <v>22H45</v>
      </c>
      <c r="F22" s="25"/>
      <c r="G22" s="25"/>
      <c r="H22" s="25"/>
      <c r="I22" s="25"/>
      <c r="J22" s="25"/>
      <c r="K22" s="26"/>
      <c r="L22" s="54">
        <f>VLOOKUP(R22,BASE_DADOS!A:O,14,0)</f>
        <v>7.0999999999999994E-2</v>
      </c>
      <c r="M22" s="54">
        <f>VLOOKUP(R22,BASE_DADOS!A:O,15,0)</f>
        <v>0.24399999999999999</v>
      </c>
      <c r="N22" s="27">
        <f>VLOOKUP(R22,BASE_DADOS!A:O,12,0)</f>
        <v>73685.14899999999</v>
      </c>
      <c r="O22" s="28">
        <f t="shared" si="0"/>
        <v>0</v>
      </c>
      <c r="P22" s="5"/>
      <c r="Q22" s="5"/>
      <c r="R22" s="31" t="str">
        <f t="shared" si="1"/>
        <v>SC2_ITAJAIREALITY SHOW 1</v>
      </c>
      <c r="S22" s="31">
        <f>F22*VLOOKUP(R22,BASE_DADOS!A:O,6,0)</f>
        <v>0</v>
      </c>
      <c r="T22" s="31">
        <f>G22*VLOOKUP(R22,BASE_DADOS!A:O,7,0)</f>
        <v>0</v>
      </c>
      <c r="U22" s="31">
        <f>H22*VLOOKUP(R22,BASE_DADOS!A:O,8,0)</f>
        <v>0</v>
      </c>
      <c r="V22" s="31">
        <f>I22*VLOOKUP(R22,BASE_DADOS!A:O,9,0)</f>
        <v>0</v>
      </c>
      <c r="W22" s="31">
        <f>J22*VLOOKUP(R22,BASE_DADOS!A:O,10,0)</f>
        <v>0</v>
      </c>
      <c r="X22" s="31">
        <f t="shared" si="2"/>
        <v>0</v>
      </c>
      <c r="Y22" s="31">
        <f t="shared" si="3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3"/>
    </row>
    <row r="23" spans="1:35" ht="15.75" customHeight="1">
      <c r="A23" s="21"/>
      <c r="B23" s="289"/>
      <c r="C23" s="33" t="str">
        <f>BASE_DADOS!C53</f>
        <v>REALITY SHOW 2 - A FAZENDA</v>
      </c>
      <c r="D23" s="34" t="str">
        <f>IFERROR(VLOOKUP(R23,BASE_DADOS!A:E,4,0),"")</f>
        <v>SEG-SEX</v>
      </c>
      <c r="E23" s="34" t="str">
        <f>IFERROR(VLOOKUP(R23,BASE_DADOS!A:E,5,0),"")</f>
        <v>22H45</v>
      </c>
      <c r="F23" s="25"/>
      <c r="G23" s="25"/>
      <c r="H23" s="25"/>
      <c r="I23" s="25"/>
      <c r="J23" s="25"/>
      <c r="K23" s="26"/>
      <c r="L23" s="54">
        <f>VLOOKUP(R23,BASE_DADOS!A:O,14,0)</f>
        <v>7.0999999999999994E-2</v>
      </c>
      <c r="M23" s="54">
        <f>VLOOKUP(R23,BASE_DADOS!A:O,15,0)</f>
        <v>0.24399999999999999</v>
      </c>
      <c r="N23" s="27">
        <f>VLOOKUP(R23,BASE_DADOS!A:O,12,0)</f>
        <v>73685.14899999999</v>
      </c>
      <c r="O23" s="28">
        <f t="shared" si="0"/>
        <v>0</v>
      </c>
      <c r="P23" s="5"/>
      <c r="Q23" s="5"/>
      <c r="R23" s="31" t="str">
        <f t="shared" si="1"/>
        <v>SC2_ITAJAIREALITY SHOW 2 - A FAZENDA</v>
      </c>
      <c r="S23" s="31">
        <f>F23*VLOOKUP(R23,BASE_DADOS!A:O,6,0)</f>
        <v>0</v>
      </c>
      <c r="T23" s="31">
        <f>G23*VLOOKUP(R23,BASE_DADOS!A:O,7,0)</f>
        <v>0</v>
      </c>
      <c r="U23" s="31">
        <f>H23*VLOOKUP(R23,BASE_DADOS!A:O,8,0)</f>
        <v>0</v>
      </c>
      <c r="V23" s="31">
        <f>I23*VLOOKUP(R23,BASE_DADOS!A:O,9,0)</f>
        <v>0</v>
      </c>
      <c r="W23" s="31">
        <f>J23*VLOOKUP(R23,BASE_DADOS!A:O,10,0)</f>
        <v>0</v>
      </c>
      <c r="X23" s="31">
        <f t="shared" si="2"/>
        <v>0</v>
      </c>
      <c r="Y23" s="31">
        <f t="shared" si="3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3"/>
    </row>
    <row r="24" spans="1:35" ht="15.75" customHeight="1">
      <c r="A24" s="21"/>
      <c r="B24" s="289"/>
      <c r="C24" s="33" t="str">
        <f>BASE_DADOS!C54</f>
        <v>REALITY SHOW 3 - Quilos Mortais</v>
      </c>
      <c r="D24" s="34" t="str">
        <f>IFERROR(VLOOKUP(R24,BASE_DADOS!A:E,4,0),"")</f>
        <v>SEG-DOM</v>
      </c>
      <c r="E24" s="34" t="str">
        <f>IFERROR(VLOOKUP(R24,BASE_DADOS!A:E,5,0),"")</f>
        <v>22H45</v>
      </c>
      <c r="F24" s="25"/>
      <c r="G24" s="25"/>
      <c r="H24" s="25"/>
      <c r="I24" s="25"/>
      <c r="J24" s="25"/>
      <c r="K24" s="26"/>
      <c r="L24" s="54">
        <f>VLOOKUP(R24,BASE_DADOS!A:O,14,0)</f>
        <v>7.0999999999999994E-2</v>
      </c>
      <c r="M24" s="54">
        <f>VLOOKUP(R24,BASE_DADOS!A:O,15,0)</f>
        <v>0.24399999999999999</v>
      </c>
      <c r="N24" s="27">
        <f>VLOOKUP(R24,BASE_DADOS!A:O,12,0)</f>
        <v>73685.14899999999</v>
      </c>
      <c r="O24" s="28">
        <f t="shared" si="0"/>
        <v>0</v>
      </c>
      <c r="P24" s="5"/>
      <c r="Q24" s="5"/>
      <c r="R24" s="31" t="str">
        <f t="shared" si="1"/>
        <v>SC2_ITAJAIREALITY SHOW 3 - Quilos Mortais</v>
      </c>
      <c r="S24" s="31">
        <f>F24*VLOOKUP(R24,BASE_DADOS!A:O,6,0)</f>
        <v>0</v>
      </c>
      <c r="T24" s="31">
        <f>G24*VLOOKUP(R24,BASE_DADOS!A:O,7,0)</f>
        <v>0</v>
      </c>
      <c r="U24" s="31">
        <f>H24*VLOOKUP(R24,BASE_DADOS!A:O,8,0)</f>
        <v>0</v>
      </c>
      <c r="V24" s="31">
        <f>I24*VLOOKUP(R24,BASE_DADOS!A:O,9,0)</f>
        <v>0</v>
      </c>
      <c r="W24" s="31">
        <f>J24*VLOOKUP(R24,BASE_DADOS!A:O,10,0)</f>
        <v>0</v>
      </c>
      <c r="X24" s="31">
        <f t="shared" si="2"/>
        <v>0</v>
      </c>
      <c r="Y24" s="31">
        <f t="shared" si="3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3"/>
    </row>
    <row r="25" spans="1:35" ht="15.75" customHeight="1">
      <c r="A25" s="21"/>
      <c r="B25" s="289"/>
      <c r="C25" s="33" t="str">
        <f>BASE_DADOS!C55</f>
        <v>SÉRIE PREMIUM</v>
      </c>
      <c r="D25" s="34" t="str">
        <f>IFERROR(VLOOKUP(R25,BASE_DADOS!A:E,4,0),"")</f>
        <v>SEG-SEX</v>
      </c>
      <c r="E25" s="34" t="str">
        <f>IFERROR(VLOOKUP(R25,BASE_DADOS!A:E,5,0),"")</f>
        <v>23H45</v>
      </c>
      <c r="F25" s="25"/>
      <c r="G25" s="25"/>
      <c r="H25" s="25"/>
      <c r="I25" s="25"/>
      <c r="J25" s="25"/>
      <c r="K25" s="26"/>
      <c r="L25" s="54">
        <f>VLOOKUP(R25,BASE_DADOS!A:O,14,0)</f>
        <v>5.7000000000000002E-2</v>
      </c>
      <c r="M25" s="54">
        <f>VLOOKUP(R25,BASE_DADOS!A:O,15,0)</f>
        <v>0.25</v>
      </c>
      <c r="N25" s="27">
        <f>VLOOKUP(R25,BASE_DADOS!A:O,12,0)</f>
        <v>59155.683000000005</v>
      </c>
      <c r="O25" s="28">
        <f t="shared" si="0"/>
        <v>0</v>
      </c>
      <c r="P25" s="5"/>
      <c r="Q25" s="5"/>
      <c r="R25" s="31" t="str">
        <f t="shared" si="1"/>
        <v>SC2_ITAJAISÉRIE PREMIUM</v>
      </c>
      <c r="S25" s="31">
        <f>F25*VLOOKUP(R25,BASE_DADOS!A:O,6,0)</f>
        <v>0</v>
      </c>
      <c r="T25" s="31">
        <f>G25*VLOOKUP(R25,BASE_DADOS!A:O,7,0)</f>
        <v>0</v>
      </c>
      <c r="U25" s="31">
        <f>H25*VLOOKUP(R25,BASE_DADOS!A:O,8,0)</f>
        <v>0</v>
      </c>
      <c r="V25" s="31">
        <f>I25*VLOOKUP(R25,BASE_DADOS!A:O,9,0)</f>
        <v>0</v>
      </c>
      <c r="W25" s="31">
        <f>J25*VLOOKUP(R25,BASE_DADOS!A:O,10,0)</f>
        <v>0</v>
      </c>
      <c r="X25" s="31">
        <f t="shared" si="2"/>
        <v>0</v>
      </c>
      <c r="Y25" s="31">
        <f t="shared" si="3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3"/>
    </row>
    <row r="26" spans="1:35" ht="14.25" customHeight="1">
      <c r="A26" s="21"/>
      <c r="B26" s="286" t="s">
        <v>26</v>
      </c>
      <c r="C26" s="33" t="str">
        <f>BASE_DADOS!C56</f>
        <v>BRASIL CAMINHONEIRO</v>
      </c>
      <c r="D26" s="34" t="str">
        <f>IFERROR(VLOOKUP(R26,BASE_DADOS!A:E,4,0),"")</f>
        <v>SAB</v>
      </c>
      <c r="E26" s="34" t="str">
        <f>IFERROR(VLOOKUP(R26,BASE_DADOS!A:E,5,0),"")</f>
        <v>07H00</v>
      </c>
      <c r="F26" s="25"/>
      <c r="G26" s="25"/>
      <c r="H26" s="25"/>
      <c r="I26" s="25"/>
      <c r="J26" s="25"/>
      <c r="K26" s="26"/>
      <c r="L26" s="54">
        <f>VLOOKUP(R26,BASE_DADOS!A:O,14,0)</f>
        <v>0.14666666666666667</v>
      </c>
      <c r="M26" s="54">
        <f>VLOOKUP(R26,BASE_DADOS!A:O,15,0)</f>
        <v>0.25544267053701014</v>
      </c>
      <c r="N26" s="27">
        <f>VLOOKUP(R26,BASE_DADOS!A:O,12,0)</f>
        <v>152213.45333333334</v>
      </c>
      <c r="O26" s="28">
        <f t="shared" si="0"/>
        <v>0</v>
      </c>
      <c r="P26" s="5"/>
      <c r="Q26" s="5"/>
      <c r="R26" s="31" t="str">
        <f t="shared" si="1"/>
        <v>SC2_ITAJAIBRASIL CAMINHONEIRO</v>
      </c>
      <c r="S26" s="31">
        <f>F26*VLOOKUP(R26,BASE_DADOS!A:O,6,0)</f>
        <v>0</v>
      </c>
      <c r="T26" s="31">
        <f>G26*VLOOKUP(R26,BASE_DADOS!A:O,7,0)</f>
        <v>0</v>
      </c>
      <c r="U26" s="31">
        <f>H26*VLOOKUP(R26,BASE_DADOS!A:O,8,0)</f>
        <v>0</v>
      </c>
      <c r="V26" s="31">
        <f>I26*VLOOKUP(R26,BASE_DADOS!A:O,9,0)</f>
        <v>0</v>
      </c>
      <c r="W26" s="31">
        <f>J26*VLOOKUP(R26,BASE_DADOS!A:O,10,0)</f>
        <v>0</v>
      </c>
      <c r="X26" s="31">
        <f t="shared" si="2"/>
        <v>0</v>
      </c>
      <c r="Y26" s="31">
        <f t="shared" si="3"/>
        <v>0</v>
      </c>
      <c r="Z26" s="5"/>
      <c r="AA26" s="5"/>
      <c r="AB26" s="5"/>
      <c r="AC26" s="5"/>
      <c r="AD26" s="5"/>
      <c r="AE26" s="5"/>
      <c r="AF26" s="5"/>
      <c r="AG26" s="5"/>
      <c r="AH26" s="5"/>
      <c r="AI26" s="3"/>
    </row>
    <row r="27" spans="1:35" ht="14.25" customHeight="1">
      <c r="A27" s="21"/>
      <c r="B27" s="273"/>
      <c r="C27" s="33" t="str">
        <f>BASE_DADOS!C57</f>
        <v>FALA BRASIL - EDIÇÃO DE SÁBADO</v>
      </c>
      <c r="D27" s="34" t="str">
        <f>IFERROR(VLOOKUP(R27,BASE_DADOS!A:E,4,0),"")</f>
        <v>SAB</v>
      </c>
      <c r="E27" s="34" t="str">
        <f>IFERROR(VLOOKUP(R27,BASE_DADOS!A:E,5,0),"")</f>
        <v>07H30</v>
      </c>
      <c r="F27" s="25"/>
      <c r="G27" s="25"/>
      <c r="H27" s="25"/>
      <c r="I27" s="25"/>
      <c r="J27" s="25"/>
      <c r="K27" s="26"/>
      <c r="L27" s="54">
        <f>VLOOKUP(R27,BASE_DADOS!A:O,14,0)</f>
        <v>0.14666666666666667</v>
      </c>
      <c r="M27" s="54">
        <f>VLOOKUP(R27,BASE_DADOS!A:O,15,0)</f>
        <v>0.25544267053701014</v>
      </c>
      <c r="N27" s="27">
        <f>VLOOKUP(R27,BASE_DADOS!A:O,12,0)</f>
        <v>152213.45333333334</v>
      </c>
      <c r="O27" s="28">
        <f t="shared" si="0"/>
        <v>0</v>
      </c>
      <c r="P27" s="5"/>
      <c r="Q27" s="5"/>
      <c r="R27" s="31" t="str">
        <f t="shared" si="1"/>
        <v>SC2_ITAJAIFALA BRASIL - EDIÇÃO DE SÁBADO</v>
      </c>
      <c r="S27" s="31">
        <f>F27*VLOOKUP(R27,BASE_DADOS!A:O,6,0)</f>
        <v>0</v>
      </c>
      <c r="T27" s="31">
        <f>G27*VLOOKUP(R27,BASE_DADOS!A:O,7,0)</f>
        <v>0</v>
      </c>
      <c r="U27" s="31">
        <f>H27*VLOOKUP(R27,BASE_DADOS!A:O,8,0)</f>
        <v>0</v>
      </c>
      <c r="V27" s="31">
        <f>I27*VLOOKUP(R27,BASE_DADOS!A:O,9,0)</f>
        <v>0</v>
      </c>
      <c r="W27" s="31">
        <f>J27*VLOOKUP(R27,BASE_DADOS!A:O,10,0)</f>
        <v>0</v>
      </c>
      <c r="X27" s="31">
        <f t="shared" si="2"/>
        <v>0</v>
      </c>
      <c r="Y27" s="31">
        <f t="shared" si="3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3"/>
    </row>
    <row r="28" spans="1:35" ht="15" customHeight="1">
      <c r="A28" s="21"/>
      <c r="B28" s="273"/>
      <c r="C28" s="33" t="str">
        <f>BASE_DADOS!C58</f>
        <v>BALANÇO GERAL SC - ED SÁBADO - ESTADUAL (1)</v>
      </c>
      <c r="D28" s="34" t="str">
        <f>IFERROR(VLOOKUP(R28,BASE_DADOS!A:E,4,0),"")</f>
        <v>SAB</v>
      </c>
      <c r="E28" s="34" t="str">
        <f>IFERROR(VLOOKUP(R28,BASE_DADOS!A:E,5,0),"")</f>
        <v>12H00</v>
      </c>
      <c r="F28" s="25"/>
      <c r="G28" s="25"/>
      <c r="H28" s="25"/>
      <c r="I28" s="25"/>
      <c r="J28" s="25"/>
      <c r="K28" s="26"/>
      <c r="L28" s="54">
        <f>VLOOKUP(R28,BASE_DADOS!A:O,14,0)</f>
        <v>0.14666666666666667</v>
      </c>
      <c r="M28" s="54">
        <f>VLOOKUP(R28,BASE_DADOS!A:O,15,0)</f>
        <v>0.25544267053701014</v>
      </c>
      <c r="N28" s="27">
        <f>VLOOKUP(R28,BASE_DADOS!A:O,12,0)</f>
        <v>152213.45333333334</v>
      </c>
      <c r="O28" s="28">
        <f t="shared" si="0"/>
        <v>0</v>
      </c>
      <c r="P28" s="5"/>
      <c r="Q28" s="5"/>
      <c r="R28" s="31" t="str">
        <f t="shared" si="1"/>
        <v>SC2_ITAJAIBALANÇO GERAL SC - ED SÁBADO - ESTADUAL (1)</v>
      </c>
      <c r="S28" s="31">
        <f>F28*VLOOKUP(R28,BASE_DADOS!A:O,6,0)</f>
        <v>0</v>
      </c>
      <c r="T28" s="31">
        <f>G28*VLOOKUP(R28,BASE_DADOS!A:O,7,0)</f>
        <v>0</v>
      </c>
      <c r="U28" s="31">
        <f>H28*VLOOKUP(R28,BASE_DADOS!A:O,8,0)</f>
        <v>0</v>
      </c>
      <c r="V28" s="31">
        <f>I28*VLOOKUP(R28,BASE_DADOS!A:O,9,0)</f>
        <v>0</v>
      </c>
      <c r="W28" s="31">
        <f>J28*VLOOKUP(R28,BASE_DADOS!A:O,10,0)</f>
        <v>0</v>
      </c>
      <c r="X28" s="31">
        <f t="shared" si="2"/>
        <v>0</v>
      </c>
      <c r="Y28" s="31">
        <f t="shared" si="3"/>
        <v>0</v>
      </c>
      <c r="Z28" s="5"/>
      <c r="AA28" s="5"/>
      <c r="AB28" s="5"/>
      <c r="AC28" s="5"/>
      <c r="AD28" s="5"/>
      <c r="AE28" s="5"/>
      <c r="AF28" s="5"/>
      <c r="AG28" s="5"/>
      <c r="AH28" s="5"/>
      <c r="AI28" s="3"/>
    </row>
    <row r="29" spans="1:35" ht="15.75" customHeight="1">
      <c r="A29" s="21"/>
      <c r="B29" s="273"/>
      <c r="C29" s="22" t="str">
        <f>BASE_DADOS!C59</f>
        <v>CLUBE DA BOLA</v>
      </c>
      <c r="D29" s="34" t="str">
        <f>IFERROR(VLOOKUP(R29,BASE_DADOS!A:E,4,0),"")</f>
        <v>SAB</v>
      </c>
      <c r="E29" s="34" t="str">
        <f>IFERROR(VLOOKUP(R29,BASE_DADOS!A:E,5,0),"")</f>
        <v>13H30</v>
      </c>
      <c r="F29" s="25"/>
      <c r="G29" s="25"/>
      <c r="H29" s="25"/>
      <c r="I29" s="25"/>
      <c r="J29" s="25"/>
      <c r="K29" s="26"/>
      <c r="L29" s="54">
        <f>VLOOKUP(R29,BASE_DADOS!A:O,14,0)</f>
        <v>0.14666666666666667</v>
      </c>
      <c r="M29" s="54">
        <f>VLOOKUP(R29,BASE_DADOS!A:O,15,0)</f>
        <v>0.25544267053701014</v>
      </c>
      <c r="N29" s="27">
        <f>VLOOKUP(R29,BASE_DADOS!A:O,12,0)</f>
        <v>152213.45333333334</v>
      </c>
      <c r="O29" s="28">
        <f t="shared" si="0"/>
        <v>0</v>
      </c>
      <c r="P29" s="5"/>
      <c r="Q29" s="5"/>
      <c r="R29" s="31" t="str">
        <f t="shared" si="1"/>
        <v>SC2_ITAJAICLUBE DA BOLA</v>
      </c>
      <c r="S29" s="31">
        <f>F29*VLOOKUP(R29,BASE_DADOS!A:O,6,0)</f>
        <v>0</v>
      </c>
      <c r="T29" s="31">
        <f>G29*VLOOKUP(R29,BASE_DADOS!A:O,7,0)</f>
        <v>0</v>
      </c>
      <c r="U29" s="31">
        <f>H29*VLOOKUP(R29,BASE_DADOS!A:O,8,0)</f>
        <v>0</v>
      </c>
      <c r="V29" s="31">
        <f>I29*VLOOKUP(R29,BASE_DADOS!A:O,9,0)</f>
        <v>0</v>
      </c>
      <c r="W29" s="31">
        <f>J29*VLOOKUP(R29,BASE_DADOS!A:O,10,0)</f>
        <v>0</v>
      </c>
      <c r="X29" s="31">
        <f t="shared" si="2"/>
        <v>0</v>
      </c>
      <c r="Y29" s="31">
        <f t="shared" si="3"/>
        <v>0</v>
      </c>
      <c r="Z29" s="5"/>
      <c r="AA29" s="5"/>
      <c r="AB29" s="5"/>
      <c r="AC29" s="5"/>
      <c r="AD29" s="5"/>
      <c r="AE29" s="5"/>
      <c r="AF29" s="5"/>
      <c r="AG29" s="5"/>
      <c r="AH29" s="5"/>
      <c r="AI29" s="3"/>
    </row>
    <row r="30" spans="1:35" ht="15.75" customHeight="1">
      <c r="A30" s="21"/>
      <c r="B30" s="273"/>
      <c r="C30" s="33" t="str">
        <f>BASE_DADOS!C60</f>
        <v>CINE AVENTURA</v>
      </c>
      <c r="D30" s="34" t="str">
        <f>IFERROR(VLOOKUP(R30,BASE_DADOS!A:E,4,0),"")</f>
        <v>SAB</v>
      </c>
      <c r="E30" s="34" t="str">
        <f>IFERROR(VLOOKUP(R30,BASE_DADOS!A:E,5,0),"")</f>
        <v>15H00</v>
      </c>
      <c r="F30" s="25"/>
      <c r="G30" s="25"/>
      <c r="H30" s="25"/>
      <c r="I30" s="25"/>
      <c r="J30" s="25"/>
      <c r="K30" s="26"/>
      <c r="L30" s="54">
        <f>VLOOKUP(R30,BASE_DADOS!A:O,14,0)</f>
        <v>0.14666666666666667</v>
      </c>
      <c r="M30" s="54">
        <f>VLOOKUP(R30,BASE_DADOS!A:O,15,0)</f>
        <v>0.25544267053701014</v>
      </c>
      <c r="N30" s="27">
        <f>VLOOKUP(R30,BASE_DADOS!A:O,12,0)</f>
        <v>152213.45333333334</v>
      </c>
      <c r="O30" s="28">
        <f t="shared" si="0"/>
        <v>0</v>
      </c>
      <c r="P30" s="5"/>
      <c r="Q30" s="5"/>
      <c r="R30" s="31" t="str">
        <f t="shared" si="1"/>
        <v>SC2_ITAJAICINE AVENTURA</v>
      </c>
      <c r="S30" s="31">
        <f>F30*VLOOKUP(R30,BASE_DADOS!A:O,6,0)</f>
        <v>0</v>
      </c>
      <c r="T30" s="31">
        <f>G30*VLOOKUP(R30,BASE_DADOS!A:O,7,0)</f>
        <v>0</v>
      </c>
      <c r="U30" s="31">
        <f>H30*VLOOKUP(R30,BASE_DADOS!A:O,8,0)</f>
        <v>0</v>
      </c>
      <c r="V30" s="31">
        <f>I30*VLOOKUP(R30,BASE_DADOS!A:O,9,0)</f>
        <v>0</v>
      </c>
      <c r="W30" s="31">
        <f>J30*VLOOKUP(R30,BASE_DADOS!A:O,10,0)</f>
        <v>0</v>
      </c>
      <c r="X30" s="31">
        <f t="shared" si="2"/>
        <v>0</v>
      </c>
      <c r="Y30" s="31">
        <f t="shared" si="3"/>
        <v>0</v>
      </c>
      <c r="Z30" s="5"/>
      <c r="AA30" s="5"/>
      <c r="AB30" s="5"/>
      <c r="AC30" s="5"/>
      <c r="AD30" s="5"/>
      <c r="AE30" s="5"/>
      <c r="AF30" s="5"/>
      <c r="AG30" s="5"/>
      <c r="AH30" s="5"/>
      <c r="AI30" s="3"/>
    </row>
    <row r="31" spans="1:35" ht="15.75" customHeight="1">
      <c r="A31" s="21"/>
      <c r="B31" s="273"/>
      <c r="C31" s="33" t="str">
        <f>BASE_DADOS!C61</f>
        <v>CIDADE ALERTA - EDIÇÃO DE SÁBADO 1</v>
      </c>
      <c r="D31" s="34" t="str">
        <f>IFERROR(VLOOKUP(R31,BASE_DADOS!A:E,4,0),"")</f>
        <v>SAB</v>
      </c>
      <c r="E31" s="34" t="str">
        <f>IFERROR(VLOOKUP(R31,BASE_DADOS!A:E,5,0),"")</f>
        <v>17H00</v>
      </c>
      <c r="F31" s="25"/>
      <c r="G31" s="25"/>
      <c r="H31" s="25"/>
      <c r="I31" s="25"/>
      <c r="J31" s="25"/>
      <c r="K31" s="26"/>
      <c r="L31" s="54">
        <f>VLOOKUP(R31,BASE_DADOS!A:O,14,0)</f>
        <v>0.14666666666666667</v>
      </c>
      <c r="M31" s="54">
        <f>VLOOKUP(R31,BASE_DADOS!A:O,15,0)</f>
        <v>0.25544267053701014</v>
      </c>
      <c r="N31" s="27">
        <f>VLOOKUP(R31,BASE_DADOS!A:O,12,0)</f>
        <v>152213.45333333334</v>
      </c>
      <c r="O31" s="28">
        <f t="shared" si="0"/>
        <v>0</v>
      </c>
      <c r="P31" s="5"/>
      <c r="Q31" s="5"/>
      <c r="R31" s="31" t="str">
        <f t="shared" si="1"/>
        <v>SC2_ITAJAICIDADE ALERTA - EDIÇÃO DE SÁBADO 1</v>
      </c>
      <c r="S31" s="31">
        <f>F31*VLOOKUP(R31,BASE_DADOS!A:O,6,0)</f>
        <v>0</v>
      </c>
      <c r="T31" s="31">
        <f>G31*VLOOKUP(R31,BASE_DADOS!A:O,7,0)</f>
        <v>0</v>
      </c>
      <c r="U31" s="31">
        <f>H31*VLOOKUP(R31,BASE_DADOS!A:O,8,0)</f>
        <v>0</v>
      </c>
      <c r="V31" s="31">
        <f>I31*VLOOKUP(R31,BASE_DADOS!A:O,9,0)</f>
        <v>0</v>
      </c>
      <c r="W31" s="31">
        <f>J31*VLOOKUP(R31,BASE_DADOS!A:O,10,0)</f>
        <v>0</v>
      </c>
      <c r="X31" s="31">
        <f t="shared" si="2"/>
        <v>0</v>
      </c>
      <c r="Y31" s="31">
        <f t="shared" si="3"/>
        <v>0</v>
      </c>
      <c r="Z31" s="5"/>
      <c r="AA31" s="5"/>
      <c r="AB31" s="5"/>
      <c r="AC31" s="5"/>
      <c r="AD31" s="5"/>
      <c r="AE31" s="5"/>
      <c r="AF31" s="5"/>
      <c r="AG31" s="5"/>
      <c r="AH31" s="5"/>
      <c r="AI31" s="3"/>
    </row>
    <row r="32" spans="1:35" ht="15.75" customHeight="1">
      <c r="A32" s="21"/>
      <c r="B32" s="273"/>
      <c r="C32" s="33" t="str">
        <f>BASE_DADOS!C62</f>
        <v>JORNAL DA RECORD - EDIÇÃO DE SÁBADO</v>
      </c>
      <c r="D32" s="34" t="str">
        <f>IFERROR(VLOOKUP(R32,BASE_DADOS!A:E,4,0),"")</f>
        <v>SAB</v>
      </c>
      <c r="E32" s="34" t="str">
        <f>IFERROR(VLOOKUP(R32,BASE_DADOS!A:E,5,0),"")</f>
        <v>19H45</v>
      </c>
      <c r="F32" s="25"/>
      <c r="G32" s="25"/>
      <c r="H32" s="25"/>
      <c r="I32" s="25"/>
      <c r="J32" s="25"/>
      <c r="K32" s="26"/>
      <c r="L32" s="54">
        <f>VLOOKUP(R32,BASE_DADOS!A:O,14,0)</f>
        <v>0.14666666666666667</v>
      </c>
      <c r="M32" s="54">
        <f>VLOOKUP(R32,BASE_DADOS!A:O,15,0)</f>
        <v>0.25544267053701014</v>
      </c>
      <c r="N32" s="27">
        <f>VLOOKUP(R32,BASE_DADOS!A:O,12,0)</f>
        <v>152213.45333333334</v>
      </c>
      <c r="O32" s="28">
        <f t="shared" si="0"/>
        <v>0</v>
      </c>
      <c r="P32" s="5"/>
      <c r="Q32" s="5"/>
      <c r="R32" s="31" t="str">
        <f t="shared" si="1"/>
        <v>SC2_ITAJAIJORNAL DA RECORD - EDIÇÃO DE SÁBADO</v>
      </c>
      <c r="S32" s="31">
        <f>F32*VLOOKUP(R32,BASE_DADOS!A:O,6,0)</f>
        <v>0</v>
      </c>
      <c r="T32" s="31">
        <f>G32*VLOOKUP(R32,BASE_DADOS!A:O,7,0)</f>
        <v>0</v>
      </c>
      <c r="U32" s="31">
        <f>H32*VLOOKUP(R32,BASE_DADOS!A:O,8,0)</f>
        <v>0</v>
      </c>
      <c r="V32" s="31">
        <f>I32*VLOOKUP(R32,BASE_DADOS!A:O,9,0)</f>
        <v>0</v>
      </c>
      <c r="W32" s="31">
        <f>J32*VLOOKUP(R32,BASE_DADOS!A:O,10,0)</f>
        <v>0</v>
      </c>
      <c r="X32" s="31">
        <f t="shared" si="2"/>
        <v>0</v>
      </c>
      <c r="Y32" s="31">
        <f t="shared" si="3"/>
        <v>0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"/>
    </row>
    <row r="33" spans="1:35" ht="15.75" customHeight="1">
      <c r="A33" s="21"/>
      <c r="B33" s="273"/>
      <c r="C33" s="33" t="str">
        <f>BASE_DADOS!C63</f>
        <v xml:space="preserve">NOVELA 3 - MELHORES MOMENTOS </v>
      </c>
      <c r="D33" s="34" t="str">
        <f>IFERROR(VLOOKUP(R33,BASE_DADOS!A:E,4,0),"")</f>
        <v>SAB</v>
      </c>
      <c r="E33" s="34" t="str">
        <f>IFERROR(VLOOKUP(R33,BASE_DADOS!A:E,5,0),"")</f>
        <v>21H00</v>
      </c>
      <c r="F33" s="25"/>
      <c r="G33" s="25"/>
      <c r="H33" s="25"/>
      <c r="I33" s="25"/>
      <c r="J33" s="25"/>
      <c r="K33" s="26"/>
      <c r="L33" s="54">
        <f>VLOOKUP(R33,BASE_DADOS!A:O,14,0)</f>
        <v>0.14666666666666667</v>
      </c>
      <c r="M33" s="54">
        <f>VLOOKUP(R33,BASE_DADOS!A:O,15,0)</f>
        <v>0.25544267053701014</v>
      </c>
      <c r="N33" s="27">
        <f>VLOOKUP(R33,BASE_DADOS!A:O,12,0)</f>
        <v>152213.45333333334</v>
      </c>
      <c r="O33" s="28">
        <f t="shared" si="0"/>
        <v>0</v>
      </c>
      <c r="P33" s="5"/>
      <c r="Q33" s="5"/>
      <c r="R33" s="31" t="str">
        <f t="shared" si="1"/>
        <v xml:space="preserve">SC2_ITAJAINOVELA 3 - MELHORES MOMENTOS </v>
      </c>
      <c r="S33" s="31">
        <f>F33*VLOOKUP(R33,BASE_DADOS!A:O,6,0)</f>
        <v>0</v>
      </c>
      <c r="T33" s="31">
        <f>G33*VLOOKUP(R33,BASE_DADOS!A:O,7,0)</f>
        <v>0</v>
      </c>
      <c r="U33" s="31">
        <f>H33*VLOOKUP(R33,BASE_DADOS!A:O,8,0)</f>
        <v>0</v>
      </c>
      <c r="V33" s="31">
        <f>I33*VLOOKUP(R33,BASE_DADOS!A:O,9,0)</f>
        <v>0</v>
      </c>
      <c r="W33" s="31">
        <f>J33*VLOOKUP(R33,BASE_DADOS!A:O,10,0)</f>
        <v>0</v>
      </c>
      <c r="X33" s="31">
        <f t="shared" si="2"/>
        <v>0</v>
      </c>
      <c r="Y33" s="31">
        <f t="shared" si="3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"/>
    </row>
    <row r="34" spans="1:35" ht="15.75" customHeight="1">
      <c r="A34" s="21"/>
      <c r="B34" s="273"/>
      <c r="C34" s="33" t="str">
        <f>BASE_DADOS!C64</f>
        <v xml:space="preserve">SUPER TELA </v>
      </c>
      <c r="D34" s="34" t="str">
        <f>IFERROR(VLOOKUP(R34,BASE_DADOS!A:E,4,0),"")</f>
        <v>SAB</v>
      </c>
      <c r="E34" s="34" t="str">
        <f>IFERROR(VLOOKUP(R34,BASE_DADOS!A:E,5,0),"")</f>
        <v>22H30</v>
      </c>
      <c r="F34" s="25"/>
      <c r="G34" s="25"/>
      <c r="H34" s="25"/>
      <c r="I34" s="25"/>
      <c r="J34" s="25"/>
      <c r="K34" s="26"/>
      <c r="L34" s="54">
        <f>VLOOKUP(R34,BASE_DADOS!A:O,14,0)</f>
        <v>0.14666666666666667</v>
      </c>
      <c r="M34" s="54">
        <f>VLOOKUP(R34,BASE_DADOS!A:O,15,0)</f>
        <v>0.25544267053701014</v>
      </c>
      <c r="N34" s="27">
        <f>VLOOKUP(R34,BASE_DADOS!A:O,12,0)</f>
        <v>152213.45333333334</v>
      </c>
      <c r="O34" s="28">
        <f t="shared" si="0"/>
        <v>0</v>
      </c>
      <c r="P34" s="5"/>
      <c r="Q34" s="5"/>
      <c r="R34" s="31" t="str">
        <f t="shared" si="1"/>
        <v xml:space="preserve">SC2_ITAJAISUPER TELA </v>
      </c>
      <c r="S34" s="31">
        <f>F34*VLOOKUP(R34,BASE_DADOS!A:O,6,0)</f>
        <v>0</v>
      </c>
      <c r="T34" s="31">
        <f>G34*VLOOKUP(R34,BASE_DADOS!A:O,7,0)</f>
        <v>0</v>
      </c>
      <c r="U34" s="31">
        <f>H34*VLOOKUP(R34,BASE_DADOS!A:O,8,0)</f>
        <v>0</v>
      </c>
      <c r="V34" s="31">
        <f>I34*VLOOKUP(R34,BASE_DADOS!A:O,9,0)</f>
        <v>0</v>
      </c>
      <c r="W34" s="31">
        <f>J34*VLOOKUP(R34,BASE_DADOS!A:O,10,0)</f>
        <v>0</v>
      </c>
      <c r="X34" s="31">
        <f t="shared" si="2"/>
        <v>0</v>
      </c>
      <c r="Y34" s="31">
        <f t="shared" si="3"/>
        <v>0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"/>
    </row>
    <row r="35" spans="1:35" ht="15.75" customHeight="1">
      <c r="A35" s="21"/>
      <c r="B35" s="275"/>
      <c r="C35" s="33" t="str">
        <f>BASE_DADOS!C65</f>
        <v>SÉRIE DE SÁBADO</v>
      </c>
      <c r="D35" s="34" t="str">
        <f>IFERROR(VLOOKUP(R35,BASE_DADOS!A:E,4,0),"")</f>
        <v>SÁB</v>
      </c>
      <c r="E35" s="34" t="str">
        <f>IFERROR(VLOOKUP(R35,BASE_DADOS!A:E,5,0),"")</f>
        <v>00H00</v>
      </c>
      <c r="F35" s="25"/>
      <c r="G35" s="25"/>
      <c r="H35" s="25"/>
      <c r="I35" s="25"/>
      <c r="J35" s="25"/>
      <c r="K35" s="26"/>
      <c r="L35" s="54">
        <f>VLOOKUP(R35,BASE_DADOS!A:O,14,0)</f>
        <v>0.14666666666666667</v>
      </c>
      <c r="M35" s="54">
        <f>VLOOKUP(R35,BASE_DADOS!A:O,15,0)</f>
        <v>0.25544267053701014</v>
      </c>
      <c r="N35" s="27">
        <f>VLOOKUP(R35,BASE_DADOS!A:O,12,0)</f>
        <v>152213.45333333334</v>
      </c>
      <c r="O35" s="28">
        <f t="shared" si="0"/>
        <v>0</v>
      </c>
      <c r="P35" s="5"/>
      <c r="Q35" s="5"/>
      <c r="R35" s="31" t="str">
        <f t="shared" si="1"/>
        <v>SC2_ITAJAISÉRIE DE SÁBADO</v>
      </c>
      <c r="S35" s="31">
        <f>F35*VLOOKUP(R35,BASE_DADOS!A:O,6,0)</f>
        <v>0</v>
      </c>
      <c r="T35" s="31">
        <f>G35*VLOOKUP(R35,BASE_DADOS!A:O,7,0)</f>
        <v>0</v>
      </c>
      <c r="U35" s="31">
        <f>H35*VLOOKUP(R35,BASE_DADOS!A:O,8,0)</f>
        <v>0</v>
      </c>
      <c r="V35" s="31">
        <f>I35*VLOOKUP(R35,BASE_DADOS!A:O,9,0)</f>
        <v>0</v>
      </c>
      <c r="W35" s="31">
        <f>J35*VLOOKUP(R35,BASE_DADOS!A:O,10,0)</f>
        <v>0</v>
      </c>
      <c r="X35" s="31">
        <f t="shared" si="2"/>
        <v>0</v>
      </c>
      <c r="Y35" s="31">
        <f t="shared" si="3"/>
        <v>0</v>
      </c>
      <c r="Z35" s="32"/>
      <c r="AA35" s="32"/>
      <c r="AB35" s="32"/>
      <c r="AC35" s="32"/>
      <c r="AD35" s="32"/>
      <c r="AE35" s="32"/>
      <c r="AF35" s="32"/>
      <c r="AG35" s="32"/>
      <c r="AH35" s="32"/>
      <c r="AI35" s="3"/>
    </row>
    <row r="36" spans="1:35" ht="14.25" customHeight="1">
      <c r="A36" s="21"/>
      <c r="B36" s="272" t="s">
        <v>27</v>
      </c>
      <c r="C36" s="22" t="str">
        <f>BASE_DADOS!C66</f>
        <v>AGRO SAÚDE E COOPERAÇÃO</v>
      </c>
      <c r="D36" s="34" t="str">
        <f>IFERROR(VLOOKUP(R36,BASE_DADOS!A:E,4,0),"")</f>
        <v>DOM</v>
      </c>
      <c r="E36" s="34" t="str">
        <f>IFERROR(VLOOKUP(R36,BASE_DADOS!A:E,5,0),"")</f>
        <v>09H00</v>
      </c>
      <c r="F36" s="25"/>
      <c r="G36" s="25"/>
      <c r="H36" s="25"/>
      <c r="I36" s="25"/>
      <c r="J36" s="25"/>
      <c r="K36" s="26"/>
      <c r="L36" s="54">
        <f>VLOOKUP(R36,BASE_DADOS!A:O,14,0)</f>
        <v>0.14499999999999999</v>
      </c>
      <c r="M36" s="54">
        <f>VLOOKUP(R36,BASE_DADOS!A:O,15,0)</f>
        <v>0.24751066856330015</v>
      </c>
      <c r="N36" s="27">
        <f>VLOOKUP(R36,BASE_DADOS!A:O,12,0)</f>
        <v>150483.75499999998</v>
      </c>
      <c r="O36" s="28">
        <f t="shared" si="0"/>
        <v>0</v>
      </c>
      <c r="P36" s="5"/>
      <c r="Q36" s="5"/>
      <c r="R36" s="31" t="str">
        <f t="shared" si="1"/>
        <v>SC2_ITAJAIAGRO SAÚDE E COOPERAÇÃO</v>
      </c>
      <c r="S36" s="31">
        <f>F36*VLOOKUP(R36,BASE_DADOS!A:O,6,0)</f>
        <v>0</v>
      </c>
      <c r="T36" s="31">
        <f>G36*VLOOKUP(R36,BASE_DADOS!A:O,7,0)</f>
        <v>0</v>
      </c>
      <c r="U36" s="31">
        <f>H36*VLOOKUP(R36,BASE_DADOS!A:O,8,0)</f>
        <v>0</v>
      </c>
      <c r="V36" s="31">
        <f>I36*VLOOKUP(R36,BASE_DADOS!A:O,9,0)</f>
        <v>0</v>
      </c>
      <c r="W36" s="31">
        <f>J36*VLOOKUP(R36,BASE_DADOS!A:O,10,0)</f>
        <v>0</v>
      </c>
      <c r="X36" s="31">
        <f t="shared" si="2"/>
        <v>0</v>
      </c>
      <c r="Y36" s="31">
        <f t="shared" si="3"/>
        <v>0</v>
      </c>
      <c r="Z36" s="5"/>
      <c r="AA36" s="5"/>
      <c r="AB36" s="5"/>
      <c r="AC36" s="5"/>
      <c r="AD36" s="5"/>
      <c r="AE36" s="5"/>
      <c r="AF36" s="5"/>
      <c r="AG36" s="5"/>
      <c r="AH36" s="5"/>
      <c r="AI36" s="3"/>
    </row>
    <row r="37" spans="1:35" ht="15.75" customHeight="1">
      <c r="A37" s="36"/>
      <c r="B37" s="273"/>
      <c r="C37" s="33" t="str">
        <f>BASE_DADOS!C67</f>
        <v>CINE MAIOR</v>
      </c>
      <c r="D37" s="34" t="str">
        <f>IFERROR(VLOOKUP(R37,BASE_DADOS!A:E,4,0),"")</f>
        <v>DOM</v>
      </c>
      <c r="E37" s="34" t="str">
        <f>IFERROR(VLOOKUP(R37,BASE_DADOS!A:E,5,0),"")</f>
        <v>13H30</v>
      </c>
      <c r="F37" s="25"/>
      <c r="G37" s="25"/>
      <c r="H37" s="25"/>
      <c r="I37" s="25"/>
      <c r="J37" s="25"/>
      <c r="K37" s="26"/>
      <c r="L37" s="54">
        <f>VLOOKUP(R37,BASE_DADOS!A:O,14,0)</f>
        <v>0.14499999999999999</v>
      </c>
      <c r="M37" s="54">
        <f>VLOOKUP(R37,BASE_DADOS!A:O,15,0)</f>
        <v>0.24751066856330015</v>
      </c>
      <c r="N37" s="27">
        <f>VLOOKUP(R37,BASE_DADOS!A:O,12,0)</f>
        <v>150483.75499999998</v>
      </c>
      <c r="O37" s="28">
        <f t="shared" si="0"/>
        <v>0</v>
      </c>
      <c r="P37" s="5"/>
      <c r="Q37" s="5"/>
      <c r="R37" s="31" t="str">
        <f t="shared" si="1"/>
        <v>SC2_ITAJAICINE MAIOR</v>
      </c>
      <c r="S37" s="31">
        <f>F37*VLOOKUP(R37,BASE_DADOS!A:O,6,0)</f>
        <v>0</v>
      </c>
      <c r="T37" s="31">
        <f>G37*VLOOKUP(R37,BASE_DADOS!A:O,7,0)</f>
        <v>0</v>
      </c>
      <c r="U37" s="31">
        <f>H37*VLOOKUP(R37,BASE_DADOS!A:O,8,0)</f>
        <v>0</v>
      </c>
      <c r="V37" s="31">
        <f>I37*VLOOKUP(R37,BASE_DADOS!A:O,9,0)</f>
        <v>0</v>
      </c>
      <c r="W37" s="31">
        <f>J37*VLOOKUP(R37,BASE_DADOS!A:O,10,0)</f>
        <v>0</v>
      </c>
      <c r="X37" s="31">
        <f t="shared" si="2"/>
        <v>0</v>
      </c>
      <c r="Y37" s="31">
        <f t="shared" si="3"/>
        <v>0</v>
      </c>
      <c r="Z37" s="5"/>
      <c r="AA37" s="5"/>
      <c r="AB37" s="5"/>
      <c r="AC37" s="5"/>
      <c r="AD37" s="5"/>
      <c r="AE37" s="5"/>
      <c r="AF37" s="5"/>
      <c r="AG37" s="5"/>
      <c r="AH37" s="5"/>
      <c r="AI37" s="3"/>
    </row>
    <row r="38" spans="1:35" ht="15.75" customHeight="1">
      <c r="A38" s="36"/>
      <c r="B38" s="273"/>
      <c r="C38" s="33" t="str">
        <f>BASE_DADOS!C68</f>
        <v>HORA DO FARO</v>
      </c>
      <c r="D38" s="34" t="str">
        <f>IFERROR(VLOOKUP(R38,BASE_DADOS!A:E,4,0),"")</f>
        <v>DOM</v>
      </c>
      <c r="E38" s="34" t="str">
        <f>IFERROR(VLOOKUP(R38,BASE_DADOS!A:E,5,0),"")</f>
        <v>15H45</v>
      </c>
      <c r="F38" s="25"/>
      <c r="G38" s="25"/>
      <c r="H38" s="25"/>
      <c r="I38" s="25"/>
      <c r="J38" s="25"/>
      <c r="K38" s="26"/>
      <c r="L38" s="54">
        <f>VLOOKUP(R38,BASE_DADOS!A:O,14,0)</f>
        <v>0.14499999999999999</v>
      </c>
      <c r="M38" s="54">
        <f>VLOOKUP(R38,BASE_DADOS!A:O,15,0)</f>
        <v>0.24751066856330015</v>
      </c>
      <c r="N38" s="27">
        <f>VLOOKUP(R38,BASE_DADOS!A:O,12,0)</f>
        <v>150483.75499999998</v>
      </c>
      <c r="O38" s="28">
        <f t="shared" si="0"/>
        <v>0</v>
      </c>
      <c r="P38" s="5"/>
      <c r="Q38" s="5"/>
      <c r="R38" s="31" t="str">
        <f t="shared" si="1"/>
        <v>SC2_ITAJAIHORA DO FARO</v>
      </c>
      <c r="S38" s="31">
        <f>F38*VLOOKUP(R38,BASE_DADOS!A:O,6,0)</f>
        <v>0</v>
      </c>
      <c r="T38" s="31">
        <f>G38*VLOOKUP(R38,BASE_DADOS!A:O,7,0)</f>
        <v>0</v>
      </c>
      <c r="U38" s="31">
        <f>H38*VLOOKUP(R38,BASE_DADOS!A:O,8,0)</f>
        <v>0</v>
      </c>
      <c r="V38" s="31">
        <f>I38*VLOOKUP(R38,BASE_DADOS!A:O,9,0)</f>
        <v>0</v>
      </c>
      <c r="W38" s="31">
        <f>J38*VLOOKUP(R38,BASE_DADOS!A:O,10,0)</f>
        <v>0</v>
      </c>
      <c r="X38" s="31">
        <f t="shared" si="2"/>
        <v>0</v>
      </c>
      <c r="Y38" s="31">
        <f t="shared" si="3"/>
        <v>0</v>
      </c>
      <c r="Z38" s="5"/>
      <c r="AA38" s="5"/>
      <c r="AB38" s="5"/>
      <c r="AC38" s="5"/>
      <c r="AD38" s="5"/>
      <c r="AE38" s="5"/>
      <c r="AF38" s="5"/>
      <c r="AG38" s="5"/>
      <c r="AH38" s="5"/>
      <c r="AI38" s="3"/>
    </row>
    <row r="39" spans="1:35" ht="15.75" customHeight="1">
      <c r="A39" s="36"/>
      <c r="B39" s="273"/>
      <c r="C39" s="33" t="str">
        <f>BASE_DADOS!C69</f>
        <v>REALITY SHOW 4</v>
      </c>
      <c r="D39" s="34" t="str">
        <f>IFERROR(VLOOKUP(R39,BASE_DADOS!A:E,4,0),"")</f>
        <v>DOM</v>
      </c>
      <c r="E39" s="34" t="str">
        <f>IFERROR(VLOOKUP(R39,BASE_DADOS!A:E,5,0),"")</f>
        <v>18H00</v>
      </c>
      <c r="F39" s="25"/>
      <c r="G39" s="25"/>
      <c r="H39" s="25"/>
      <c r="I39" s="25"/>
      <c r="J39" s="25"/>
      <c r="K39" s="26"/>
      <c r="L39" s="54">
        <f>VLOOKUP(R39,BASE_DADOS!A:O,14,0)</f>
        <v>0.14499999999999999</v>
      </c>
      <c r="M39" s="54">
        <f>VLOOKUP(R39,BASE_DADOS!A:O,15,0)</f>
        <v>0.24751066856330015</v>
      </c>
      <c r="N39" s="27">
        <f>VLOOKUP(R39,BASE_DADOS!A:O,12,0)</f>
        <v>150483.75499999998</v>
      </c>
      <c r="O39" s="28">
        <f t="shared" si="0"/>
        <v>0</v>
      </c>
      <c r="P39" s="5"/>
      <c r="Q39" s="5"/>
      <c r="R39" s="31" t="str">
        <f t="shared" si="1"/>
        <v>SC2_ITAJAIREALITY SHOW 4</v>
      </c>
      <c r="S39" s="31">
        <f>F39*VLOOKUP(R39,BASE_DADOS!A:O,6,0)</f>
        <v>0</v>
      </c>
      <c r="T39" s="31">
        <f>G39*VLOOKUP(R39,BASE_DADOS!A:O,7,0)</f>
        <v>0</v>
      </c>
      <c r="U39" s="31">
        <f>H39*VLOOKUP(R39,BASE_DADOS!A:O,8,0)</f>
        <v>0</v>
      </c>
      <c r="V39" s="31">
        <f>I39*VLOOKUP(R39,BASE_DADOS!A:O,9,0)</f>
        <v>0</v>
      </c>
      <c r="W39" s="31">
        <f>J39*VLOOKUP(R39,BASE_DADOS!A:O,10,0)</f>
        <v>0</v>
      </c>
      <c r="X39" s="31">
        <f t="shared" si="2"/>
        <v>0</v>
      </c>
      <c r="Y39" s="31">
        <f t="shared" si="3"/>
        <v>0</v>
      </c>
      <c r="Z39" s="5"/>
      <c r="AA39" s="5"/>
      <c r="AB39" s="5"/>
      <c r="AC39" s="5"/>
      <c r="AD39" s="5"/>
      <c r="AE39" s="5"/>
      <c r="AF39" s="5"/>
      <c r="AG39" s="5"/>
      <c r="AH39" s="5"/>
      <c r="AI39" s="3"/>
    </row>
    <row r="40" spans="1:35" ht="15.75" customHeight="1">
      <c r="A40" s="36"/>
      <c r="B40" s="273"/>
      <c r="C40" s="33" t="str">
        <f>BASE_DADOS!C70</f>
        <v>DOMINGO ESPETACULAR</v>
      </c>
      <c r="D40" s="34" t="str">
        <f>IFERROR(VLOOKUP(R40,BASE_DADOS!A:E,4,0),"")</f>
        <v>DOM</v>
      </c>
      <c r="E40" s="34" t="str">
        <f>IFERROR(VLOOKUP(R40,BASE_DADOS!A:E,5,0),"")</f>
        <v>19H45</v>
      </c>
      <c r="F40" s="25"/>
      <c r="G40" s="25"/>
      <c r="H40" s="25"/>
      <c r="I40" s="25"/>
      <c r="J40" s="25"/>
      <c r="K40" s="26"/>
      <c r="L40" s="54">
        <f>VLOOKUP(R40,BASE_DADOS!A:O,14,0)</f>
        <v>0.14499999999999999</v>
      </c>
      <c r="M40" s="54">
        <f>VLOOKUP(R40,BASE_DADOS!A:O,15,0)</f>
        <v>0.24751066856330015</v>
      </c>
      <c r="N40" s="27">
        <f>VLOOKUP(R40,BASE_DADOS!A:O,12,0)</f>
        <v>150483.75499999998</v>
      </c>
      <c r="O40" s="28">
        <f t="shared" si="0"/>
        <v>0</v>
      </c>
      <c r="P40" s="5"/>
      <c r="Q40" s="5"/>
      <c r="R40" s="31" t="str">
        <f t="shared" si="1"/>
        <v>SC2_ITAJAIDOMINGO ESPETACULAR</v>
      </c>
      <c r="S40" s="31">
        <f>F40*VLOOKUP(R40,BASE_DADOS!A:O,6,0)</f>
        <v>0</v>
      </c>
      <c r="T40" s="31">
        <f>G40*VLOOKUP(R40,BASE_DADOS!A:O,7,0)</f>
        <v>0</v>
      </c>
      <c r="U40" s="31">
        <f>H40*VLOOKUP(R40,BASE_DADOS!A:O,8,0)</f>
        <v>0</v>
      </c>
      <c r="V40" s="31">
        <f>I40*VLOOKUP(R40,BASE_DADOS!A:O,9,0)</f>
        <v>0</v>
      </c>
      <c r="W40" s="31">
        <f>J40*VLOOKUP(R40,BASE_DADOS!A:O,10,0)</f>
        <v>0</v>
      </c>
      <c r="X40" s="31">
        <f t="shared" si="2"/>
        <v>0</v>
      </c>
      <c r="Y40" s="31">
        <f t="shared" si="3"/>
        <v>0</v>
      </c>
      <c r="Z40" s="5"/>
      <c r="AA40" s="5"/>
      <c r="AB40" s="5"/>
      <c r="AC40" s="5"/>
      <c r="AD40" s="5"/>
      <c r="AE40" s="5"/>
      <c r="AF40" s="5"/>
      <c r="AG40" s="5"/>
      <c r="AH40" s="5"/>
      <c r="AI40" s="3"/>
    </row>
    <row r="41" spans="1:35" ht="15.75" customHeight="1">
      <c r="A41" s="36"/>
      <c r="B41" s="273"/>
      <c r="C41" s="33" t="str">
        <f>BASE_DADOS!C71</f>
        <v>CÂMERA RECORD</v>
      </c>
      <c r="D41" s="34" t="str">
        <f>IFERROR(VLOOKUP(R41,BASE_DADOS!A:E,4,0),"")</f>
        <v>DOM</v>
      </c>
      <c r="E41" s="34" t="str">
        <f>IFERROR(VLOOKUP(R41,BASE_DADOS!A:E,5,0),"")</f>
        <v>23H45</v>
      </c>
      <c r="F41" s="25"/>
      <c r="G41" s="25"/>
      <c r="H41" s="25"/>
      <c r="I41" s="25"/>
      <c r="J41" s="25"/>
      <c r="K41" s="26"/>
      <c r="L41" s="54">
        <f>VLOOKUP(R41,BASE_DADOS!A:O,14,0)</f>
        <v>0.14499999999999999</v>
      </c>
      <c r="M41" s="54">
        <f>VLOOKUP(R41,BASE_DADOS!A:O,15,0)</f>
        <v>0.24751066856330015</v>
      </c>
      <c r="N41" s="27">
        <f>VLOOKUP(R41,BASE_DADOS!A:O,12,0)</f>
        <v>150483.75499999998</v>
      </c>
      <c r="O41" s="28">
        <f t="shared" si="0"/>
        <v>0</v>
      </c>
      <c r="P41" s="5"/>
      <c r="Q41" s="5"/>
      <c r="R41" s="31" t="str">
        <f t="shared" si="1"/>
        <v>SC2_ITAJAICÂMERA RECORD</v>
      </c>
      <c r="S41" s="31">
        <f>F41*VLOOKUP(R41,BASE_DADOS!A:O,6,0)</f>
        <v>0</v>
      </c>
      <c r="T41" s="31">
        <f>G41*VLOOKUP(R41,BASE_DADOS!A:O,7,0)</f>
        <v>0</v>
      </c>
      <c r="U41" s="31">
        <f>H41*VLOOKUP(R41,BASE_DADOS!A:O,8,0)</f>
        <v>0</v>
      </c>
      <c r="V41" s="31">
        <f>I41*VLOOKUP(R41,BASE_DADOS!A:O,9,0)</f>
        <v>0</v>
      </c>
      <c r="W41" s="31">
        <f>J41*VLOOKUP(R41,BASE_DADOS!A:O,10,0)</f>
        <v>0</v>
      </c>
      <c r="X41" s="31">
        <f t="shared" si="2"/>
        <v>0</v>
      </c>
      <c r="Y41" s="31">
        <f t="shared" si="3"/>
        <v>0</v>
      </c>
      <c r="Z41" s="5"/>
      <c r="AA41" s="5"/>
      <c r="AB41" s="5"/>
      <c r="AC41" s="5"/>
      <c r="AD41" s="5"/>
      <c r="AE41" s="5"/>
      <c r="AF41" s="5"/>
      <c r="AG41" s="5"/>
      <c r="AH41" s="5"/>
      <c r="AI41" s="3"/>
    </row>
    <row r="42" spans="1:35" ht="15.75" customHeight="1">
      <c r="A42" s="36"/>
      <c r="B42" s="275"/>
      <c r="C42" s="33" t="str">
        <f>BASE_DADOS!C72</f>
        <v>SERIE DE DOMINGO</v>
      </c>
      <c r="D42" s="34" t="str">
        <f>IFERROR(VLOOKUP(R42,BASE_DADOS!A:E,4,0),"")</f>
        <v>DOM</v>
      </c>
      <c r="E42" s="34" t="str">
        <f>IFERROR(VLOOKUP(R42,BASE_DADOS!A:E,5,0),"")</f>
        <v>23H46</v>
      </c>
      <c r="F42" s="25"/>
      <c r="G42" s="25"/>
      <c r="H42" s="25"/>
      <c r="I42" s="25"/>
      <c r="J42" s="25"/>
      <c r="K42" s="26"/>
      <c r="L42" s="54">
        <f>VLOOKUP(R42,BASE_DADOS!A:O,14,0)</f>
        <v>0.14499999999999999</v>
      </c>
      <c r="M42" s="54">
        <f>VLOOKUP(R42,BASE_DADOS!A:O,15,0)</f>
        <v>0.24751066856330015</v>
      </c>
      <c r="N42" s="27">
        <f>VLOOKUP(R42,BASE_DADOS!A:O,12,0)</f>
        <v>150483.75499999998</v>
      </c>
      <c r="O42" s="28">
        <f t="shared" si="0"/>
        <v>0</v>
      </c>
      <c r="P42" s="5"/>
      <c r="Q42" s="5"/>
      <c r="R42" s="31" t="str">
        <f t="shared" si="1"/>
        <v>SC2_ITAJAISERIE DE DOMINGO</v>
      </c>
      <c r="S42" s="31">
        <f>F42*VLOOKUP(R42,BASE_DADOS!A:O,6,0)</f>
        <v>0</v>
      </c>
      <c r="T42" s="31">
        <f>G42*VLOOKUP(R42,BASE_DADOS!A:O,7,0)</f>
        <v>0</v>
      </c>
      <c r="U42" s="31">
        <f>H42*VLOOKUP(R42,BASE_DADOS!A:O,8,0)</f>
        <v>0</v>
      </c>
      <c r="V42" s="31">
        <f>I42*VLOOKUP(R42,BASE_DADOS!A:O,9,0)</f>
        <v>0</v>
      </c>
      <c r="W42" s="31">
        <f>J42*VLOOKUP(R42,BASE_DADOS!A:O,10,0)</f>
        <v>0</v>
      </c>
      <c r="X42" s="31">
        <f t="shared" si="2"/>
        <v>0</v>
      </c>
      <c r="Y42" s="31">
        <f t="shared" si="3"/>
        <v>0</v>
      </c>
      <c r="Z42" s="5"/>
      <c r="AA42" s="5"/>
      <c r="AB42" s="5"/>
      <c r="AC42" s="5"/>
      <c r="AD42" s="5"/>
      <c r="AE42" s="5"/>
      <c r="AF42" s="5"/>
      <c r="AG42" s="5"/>
      <c r="AH42" s="5"/>
      <c r="AI42" s="3"/>
    </row>
    <row r="43" spans="1:35" ht="15.75" customHeight="1">
      <c r="A43" s="36"/>
      <c r="B43" s="276" t="s">
        <v>28</v>
      </c>
      <c r="C43" s="33" t="str">
        <f>BASE_DADOS!C73</f>
        <v>ABERTURA / 12H00</v>
      </c>
      <c r="D43" s="34" t="str">
        <f>IFERROR(VLOOKUP(R43,BASE_DADOS!A:E,4,0),"")</f>
        <v>SEG-DOM</v>
      </c>
      <c r="E43" s="34" t="str">
        <f>IFERROR(VLOOKUP(R43,BASE_DADOS!A:E,5,0),"")</f>
        <v>07H00</v>
      </c>
      <c r="F43" s="25"/>
      <c r="G43" s="25"/>
      <c r="H43" s="25"/>
      <c r="I43" s="25"/>
      <c r="J43" s="25"/>
      <c r="K43" s="26"/>
      <c r="L43" s="54">
        <f>VLOOKUP(R43,BASE_DADOS!A:O,14,0)</f>
        <v>0.126</v>
      </c>
      <c r="M43" s="54">
        <f>VLOOKUP(R43,BASE_DADOS!A:O,15,0)</f>
        <v>0.36599999999999999</v>
      </c>
      <c r="N43" s="27">
        <f>VLOOKUP(R43,BASE_DADOS!A:O,12,0)</f>
        <v>130765.194</v>
      </c>
      <c r="O43" s="28">
        <f t="shared" si="0"/>
        <v>0</v>
      </c>
      <c r="P43" s="5"/>
      <c r="Q43" s="5"/>
      <c r="R43" s="31" t="str">
        <f t="shared" si="1"/>
        <v>SC2_ITAJAIABERTURA / 12H00</v>
      </c>
      <c r="S43" s="31">
        <f>F43*VLOOKUP(R43,BASE_DADOS!A:O,6,0)</f>
        <v>0</v>
      </c>
      <c r="T43" s="31">
        <f>G43*VLOOKUP(R43,BASE_DADOS!A:O,7,0)</f>
        <v>0</v>
      </c>
      <c r="U43" s="31">
        <f>H43*VLOOKUP(R43,BASE_DADOS!A:O,8,0)</f>
        <v>0</v>
      </c>
      <c r="V43" s="31">
        <f>I43*VLOOKUP(R43,BASE_DADOS!A:O,9,0)</f>
        <v>0</v>
      </c>
      <c r="W43" s="31">
        <f>J43*VLOOKUP(R43,BASE_DADOS!A:O,10,0)</f>
        <v>0</v>
      </c>
      <c r="X43" s="31">
        <f t="shared" si="2"/>
        <v>0</v>
      </c>
      <c r="Y43" s="31">
        <f t="shared" si="3"/>
        <v>0</v>
      </c>
      <c r="Z43" s="5"/>
      <c r="AA43" s="5"/>
      <c r="AB43" s="5"/>
      <c r="AC43" s="5"/>
      <c r="AD43" s="5"/>
      <c r="AE43" s="5"/>
      <c r="AF43" s="5"/>
      <c r="AG43" s="5"/>
      <c r="AH43" s="5"/>
      <c r="AI43" s="3"/>
    </row>
    <row r="44" spans="1:35" ht="15.75" customHeight="1">
      <c r="A44" s="36"/>
      <c r="B44" s="273"/>
      <c r="C44" s="33" t="str">
        <f>BASE_DADOS!C74</f>
        <v>12H00 / 18H00</v>
      </c>
      <c r="D44" s="34" t="str">
        <f>IFERROR(VLOOKUP(R44,BASE_DADOS!A:E,4,0),"")</f>
        <v>SEG-DOM</v>
      </c>
      <c r="E44" s="34" t="str">
        <f>IFERROR(VLOOKUP(R44,BASE_DADOS!A:E,5,0),"")</f>
        <v>12H00</v>
      </c>
      <c r="F44" s="25"/>
      <c r="G44" s="25"/>
      <c r="H44" s="25"/>
      <c r="I44" s="25"/>
      <c r="J44" s="25"/>
      <c r="K44" s="26"/>
      <c r="L44" s="54">
        <f>VLOOKUP(R44,BASE_DADOS!A:O,14,0)</f>
        <v>0.126</v>
      </c>
      <c r="M44" s="54">
        <f>VLOOKUP(R44,BASE_DADOS!A:O,15,0)</f>
        <v>0.312</v>
      </c>
      <c r="N44" s="27">
        <f>VLOOKUP(R44,BASE_DADOS!A:O,12,0)</f>
        <v>130765.194</v>
      </c>
      <c r="O44" s="28">
        <f t="shared" si="0"/>
        <v>0</v>
      </c>
      <c r="P44" s="5"/>
      <c r="Q44" s="5"/>
      <c r="R44" s="31" t="str">
        <f t="shared" si="1"/>
        <v>SC2_ITAJAI12H00 / 18H00</v>
      </c>
      <c r="S44" s="31">
        <f>F44*VLOOKUP(R44,BASE_DADOS!A:O,6,0)</f>
        <v>0</v>
      </c>
      <c r="T44" s="31">
        <f>G44*VLOOKUP(R44,BASE_DADOS!A:O,7,0)</f>
        <v>0</v>
      </c>
      <c r="U44" s="31">
        <f>H44*VLOOKUP(R44,BASE_DADOS!A:O,8,0)</f>
        <v>0</v>
      </c>
      <c r="V44" s="31">
        <f>I44*VLOOKUP(R44,BASE_DADOS!A:O,9,0)</f>
        <v>0</v>
      </c>
      <c r="W44" s="31">
        <f>J44*VLOOKUP(R44,BASE_DADOS!A:O,10,0)</f>
        <v>0</v>
      </c>
      <c r="X44" s="31">
        <f t="shared" si="2"/>
        <v>0</v>
      </c>
      <c r="Y44" s="31">
        <f t="shared" si="3"/>
        <v>0</v>
      </c>
      <c r="Z44" s="5"/>
      <c r="AA44" s="5"/>
      <c r="AB44" s="5"/>
      <c r="AC44" s="5"/>
      <c r="AD44" s="5"/>
      <c r="AE44" s="5"/>
      <c r="AF44" s="5"/>
      <c r="AG44" s="5"/>
      <c r="AH44" s="5"/>
      <c r="AI44" s="3"/>
    </row>
    <row r="45" spans="1:35" ht="15.75" customHeight="1">
      <c r="A45" s="36"/>
      <c r="B45" s="273"/>
      <c r="C45" s="33" t="str">
        <f>BASE_DADOS!C75</f>
        <v>18H00 / ENCERRAMENTO</v>
      </c>
      <c r="D45" s="34" t="str">
        <f>IFERROR(VLOOKUP(R45,BASE_DADOS!A:E,4,0),"")</f>
        <v>SEG-DOM</v>
      </c>
      <c r="E45" s="34" t="str">
        <f>IFERROR(VLOOKUP(R45,BASE_DADOS!A:E,5,0),"")</f>
        <v>18H00</v>
      </c>
      <c r="F45" s="25"/>
      <c r="G45" s="25"/>
      <c r="H45" s="25"/>
      <c r="I45" s="25"/>
      <c r="J45" s="25"/>
      <c r="K45" s="26"/>
      <c r="L45" s="54">
        <f>VLOOKUP(R45,BASE_DADOS!A:O,14,0)</f>
        <v>0.14099999999999999</v>
      </c>
      <c r="M45" s="54">
        <f>VLOOKUP(R45,BASE_DADOS!A:O,15,0)</f>
        <v>0.27700000000000002</v>
      </c>
      <c r="N45" s="27">
        <f>VLOOKUP(R45,BASE_DADOS!A:O,12,0)</f>
        <v>146332.47899999999</v>
      </c>
      <c r="O45" s="28">
        <f t="shared" si="0"/>
        <v>0</v>
      </c>
      <c r="P45" s="5"/>
      <c r="Q45" s="5"/>
      <c r="R45" s="31" t="str">
        <f t="shared" si="1"/>
        <v>SC2_ITAJAI18H00 / ENCERRAMENTO</v>
      </c>
      <c r="S45" s="31">
        <f>F45*VLOOKUP(R45,BASE_DADOS!A:O,6,0)</f>
        <v>0</v>
      </c>
      <c r="T45" s="31">
        <f>G45*VLOOKUP(R45,BASE_DADOS!A:O,7,0)</f>
        <v>0</v>
      </c>
      <c r="U45" s="31">
        <f>H45*VLOOKUP(R45,BASE_DADOS!A:O,8,0)</f>
        <v>0</v>
      </c>
      <c r="V45" s="31">
        <f>I45*VLOOKUP(R45,BASE_DADOS!A:O,9,0)</f>
        <v>0</v>
      </c>
      <c r="W45" s="31">
        <f>J45*VLOOKUP(R45,BASE_DADOS!A:O,10,0)</f>
        <v>0</v>
      </c>
      <c r="X45" s="31">
        <f t="shared" si="2"/>
        <v>0</v>
      </c>
      <c r="Y45" s="31">
        <f t="shared" si="3"/>
        <v>0</v>
      </c>
      <c r="Z45" s="5"/>
      <c r="AA45" s="5"/>
      <c r="AB45" s="5"/>
      <c r="AC45" s="5"/>
      <c r="AD45" s="5"/>
      <c r="AE45" s="5"/>
      <c r="AF45" s="5"/>
      <c r="AG45" s="5"/>
      <c r="AH45" s="5"/>
      <c r="AI45" s="3"/>
    </row>
    <row r="46" spans="1:35" ht="15.75" customHeight="1">
      <c r="A46" s="36"/>
      <c r="B46" s="275"/>
      <c r="C46" s="33" t="str">
        <f>BASE_DADOS!C76</f>
        <v>ABERTURA / ENCERRAMENTO</v>
      </c>
      <c r="D46" s="34" t="str">
        <f>IFERROR(VLOOKUP(R46,BASE_DADOS!A:E,4,0),"")</f>
        <v>SEG-DOM</v>
      </c>
      <c r="E46" s="34" t="str">
        <f>IFERROR(VLOOKUP(R46,BASE_DADOS!A:E,5,0),"")</f>
        <v>07H00</v>
      </c>
      <c r="F46" s="25"/>
      <c r="G46" s="25"/>
      <c r="H46" s="25"/>
      <c r="I46" s="25"/>
      <c r="J46" s="25"/>
      <c r="K46" s="26"/>
      <c r="L46" s="54">
        <f>VLOOKUP(R46,BASE_DADOS!A:O,14,0)</f>
        <v>0.13800000000000001</v>
      </c>
      <c r="M46" s="54">
        <f>VLOOKUP(R46,BASE_DADOS!A:O,15,0)</f>
        <v>0.32600000000000001</v>
      </c>
      <c r="N46" s="27">
        <f>VLOOKUP(R46,BASE_DADOS!A:O,12,0)</f>
        <v>143219.02200000003</v>
      </c>
      <c r="O46" s="28">
        <f t="shared" si="0"/>
        <v>0</v>
      </c>
      <c r="P46" s="5"/>
      <c r="Q46" s="5"/>
      <c r="R46" s="5" t="str">
        <f t="shared" si="1"/>
        <v>SC2_ITAJAIABERTURA / ENCERRAMENTO</v>
      </c>
      <c r="S46" s="31">
        <f>F46*VLOOKUP(R46,BASE_DADOS!A:O,6,0)</f>
        <v>0</v>
      </c>
      <c r="T46" s="31">
        <f>G46*VLOOKUP(R46,BASE_DADOS!A:O,7,0)</f>
        <v>0</v>
      </c>
      <c r="U46" s="31">
        <f>H46*VLOOKUP(R46,BASE_DADOS!A:O,8,0)</f>
        <v>0</v>
      </c>
      <c r="V46" s="31">
        <f>I46*VLOOKUP(R46,BASE_DADOS!A:O,9,0)</f>
        <v>0</v>
      </c>
      <c r="W46" s="31">
        <f>J46*VLOOKUP(R46,BASE_DADOS!A:O,10,0)</f>
        <v>0</v>
      </c>
      <c r="X46" s="5">
        <f t="shared" si="2"/>
        <v>0</v>
      </c>
      <c r="Y46" s="5">
        <f t="shared" si="3"/>
        <v>0</v>
      </c>
      <c r="Z46" s="32"/>
      <c r="AA46" s="32"/>
      <c r="AB46" s="32"/>
      <c r="AC46" s="32"/>
      <c r="AD46" s="32"/>
      <c r="AE46" s="32"/>
      <c r="AF46" s="32"/>
      <c r="AG46" s="32"/>
      <c r="AH46" s="32"/>
      <c r="AI46" s="3"/>
    </row>
    <row r="47" spans="1:35" ht="15.75" customHeight="1">
      <c r="A47" s="36"/>
      <c r="B47" s="59"/>
      <c r="C47" s="60" t="s">
        <v>30</v>
      </c>
      <c r="D47" s="60"/>
      <c r="E47" s="60"/>
      <c r="F47" s="61" t="s">
        <v>34</v>
      </c>
      <c r="G47" s="62"/>
      <c r="H47" s="277"/>
      <c r="I47" s="278"/>
      <c r="J47" s="60"/>
      <c r="K47" s="40" t="e">
        <f>1-O4/O3</f>
        <v>#DIV/0!</v>
      </c>
      <c r="L47" s="63"/>
      <c r="M47" s="63"/>
      <c r="N47" s="63"/>
      <c r="O47" s="75"/>
      <c r="P47" s="3"/>
      <c r="Q47" s="3"/>
      <c r="R47" s="5"/>
      <c r="S47" s="5"/>
      <c r="T47" s="5"/>
      <c r="U47" s="5"/>
      <c r="V47" s="5"/>
      <c r="W47" s="5"/>
      <c r="X47" s="5"/>
      <c r="Y47" s="5"/>
      <c r="Z47" s="5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1:35" ht="15.75" customHeight="1">
      <c r="A48" s="36"/>
      <c r="B48" s="59"/>
      <c r="C48" s="61" t="s">
        <v>32</v>
      </c>
      <c r="D48" s="76"/>
      <c r="E48" s="76"/>
      <c r="F48" s="65"/>
      <c r="G48" s="65"/>
      <c r="H48" s="65"/>
      <c r="I48" s="65"/>
      <c r="J48" s="76"/>
      <c r="K48" s="77"/>
      <c r="L48" s="64"/>
      <c r="M48" s="64"/>
      <c r="N48" s="64"/>
      <c r="O48" s="78"/>
      <c r="P48" s="3"/>
      <c r="Q48" s="3"/>
      <c r="R48" s="5"/>
      <c r="S48" s="5"/>
      <c r="T48" s="5"/>
      <c r="U48" s="5"/>
      <c r="V48" s="5"/>
      <c r="W48" s="5"/>
      <c r="X48" s="5"/>
      <c r="Y48" s="5"/>
      <c r="Z48" s="5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1:35" ht="15.75" customHeight="1">
      <c r="A49" s="36"/>
      <c r="B49" s="59"/>
      <c r="C49" s="61" t="s">
        <v>35</v>
      </c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3"/>
      <c r="Q49" s="3"/>
      <c r="R49" s="5"/>
      <c r="S49" s="5"/>
      <c r="T49" s="5"/>
      <c r="U49" s="5"/>
      <c r="V49" s="5"/>
      <c r="W49" s="5"/>
      <c r="X49" s="5"/>
      <c r="Y49" s="5"/>
      <c r="Z49" s="5"/>
      <c r="AA49" s="32"/>
      <c r="AB49" s="32"/>
      <c r="AC49" s="32"/>
      <c r="AD49" s="32"/>
      <c r="AE49" s="32"/>
      <c r="AF49" s="32"/>
      <c r="AG49" s="32"/>
      <c r="AH49" s="32"/>
      <c r="AI49" s="32"/>
    </row>
    <row r="50" spans="1:35" ht="15.75" customHeight="1">
      <c r="A50" s="36"/>
      <c r="B50" s="59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3"/>
      <c r="Q50" s="3"/>
      <c r="R50" s="5"/>
      <c r="S50" s="5"/>
      <c r="T50" s="5"/>
      <c r="U50" s="5"/>
      <c r="V50" s="5"/>
      <c r="W50" s="5"/>
      <c r="X50" s="5"/>
      <c r="Y50" s="5"/>
      <c r="Z50" s="5"/>
      <c r="AA50" s="32"/>
      <c r="AB50" s="32"/>
      <c r="AC50" s="32"/>
      <c r="AD50" s="32"/>
      <c r="AE50" s="32"/>
      <c r="AF50" s="32"/>
      <c r="AG50" s="32"/>
      <c r="AH50" s="32"/>
      <c r="AI50" s="32"/>
    </row>
    <row r="51" spans="1:35" ht="15.75" customHeight="1">
      <c r="A51" s="36"/>
      <c r="B51" s="59"/>
      <c r="C51" s="61"/>
      <c r="D51" s="61"/>
      <c r="E51" s="61"/>
      <c r="F51" s="65"/>
      <c r="G51" s="65"/>
      <c r="H51" s="65"/>
      <c r="I51" s="65"/>
      <c r="J51" s="65"/>
      <c r="K51" s="65"/>
      <c r="L51" s="61"/>
      <c r="M51" s="61"/>
      <c r="N51" s="61"/>
      <c r="O51" s="64"/>
      <c r="P51" s="3"/>
      <c r="Q51" s="3"/>
      <c r="R51" s="5"/>
      <c r="S51" s="5"/>
      <c r="T51" s="5"/>
      <c r="U51" s="5"/>
      <c r="V51" s="5"/>
      <c r="W51" s="5"/>
      <c r="X51" s="5"/>
      <c r="Y51" s="5"/>
      <c r="Z51" s="5"/>
      <c r="AA51" s="32"/>
      <c r="AB51" s="32"/>
      <c r="AC51" s="32"/>
      <c r="AD51" s="32"/>
      <c r="AE51" s="32"/>
      <c r="AF51" s="32"/>
      <c r="AG51" s="32"/>
      <c r="AH51" s="32"/>
      <c r="AI51" s="32"/>
    </row>
    <row r="52" spans="1:35" ht="15.75" customHeight="1">
      <c r="A52" s="36"/>
      <c r="B52" s="79"/>
      <c r="C52" s="69"/>
      <c r="D52" s="69"/>
      <c r="E52" s="69"/>
      <c r="F52" s="70"/>
      <c r="G52" s="70"/>
      <c r="H52" s="70"/>
      <c r="I52" s="70"/>
      <c r="J52" s="70"/>
      <c r="K52" s="70"/>
      <c r="L52" s="69"/>
      <c r="M52" s="69"/>
      <c r="N52" s="69"/>
      <c r="O52" s="71"/>
      <c r="P52" s="3"/>
      <c r="Q52" s="3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5.75" customHeight="1">
      <c r="A53" s="5"/>
      <c r="B53" s="80"/>
      <c r="C53" s="3"/>
      <c r="D53" s="3"/>
      <c r="E53" s="3"/>
      <c r="F53" s="3"/>
      <c r="G53" s="3"/>
      <c r="H53" s="3"/>
      <c r="I53" s="3"/>
      <c r="J53" s="3"/>
      <c r="K53" s="49"/>
      <c r="L53" s="3"/>
      <c r="M53" s="3"/>
      <c r="N53" s="3"/>
      <c r="O53" s="3"/>
      <c r="P53" s="3"/>
      <c r="Q53" s="3"/>
      <c r="R53" s="5"/>
      <c r="S53" s="5"/>
      <c r="T53" s="5"/>
      <c r="U53" s="5"/>
      <c r="V53" s="5"/>
      <c r="W53" s="5"/>
      <c r="X53" s="5"/>
      <c r="Y53" s="5"/>
      <c r="Z53" s="5"/>
      <c r="AA53" s="3"/>
      <c r="AB53" s="3"/>
      <c r="AC53" s="3"/>
      <c r="AD53" s="3"/>
      <c r="AE53" s="3"/>
      <c r="AF53" s="3"/>
      <c r="AG53" s="3"/>
      <c r="AH53" s="3"/>
      <c r="AI53" s="3"/>
    </row>
    <row r="54" spans="1:35" ht="15.75" customHeight="1">
      <c r="A54" s="5"/>
      <c r="B54" s="3"/>
      <c r="C54" s="3"/>
      <c r="D54" s="3"/>
      <c r="E54" s="3"/>
      <c r="F54" s="3"/>
      <c r="G54" s="3"/>
      <c r="H54" s="3"/>
      <c r="I54" s="3"/>
      <c r="J54" s="3"/>
      <c r="K54" s="49"/>
      <c r="L54" s="3"/>
      <c r="M54" s="3"/>
      <c r="N54" s="3"/>
      <c r="O54" s="3"/>
      <c r="P54" s="3"/>
      <c r="Q54" s="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ht="15.75" customHeight="1">
      <c r="A55" s="5"/>
      <c r="B55" s="3"/>
      <c r="C55" s="3"/>
      <c r="D55" s="3"/>
      <c r="E55" s="3"/>
      <c r="F55" s="3"/>
      <c r="G55" s="3"/>
      <c r="H55" s="3"/>
      <c r="I55" s="3"/>
      <c r="J55" s="3"/>
      <c r="K55" s="49"/>
      <c r="L55" s="3"/>
      <c r="M55" s="3"/>
      <c r="N55" s="3"/>
      <c r="O55" s="3"/>
      <c r="P55" s="3"/>
      <c r="Q55" s="3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ht="15.75" customHeight="1">
      <c r="A56" s="5"/>
      <c r="B56" s="3"/>
      <c r="C56" s="3"/>
      <c r="D56" s="3"/>
      <c r="E56" s="3"/>
      <c r="F56" s="3"/>
      <c r="G56" s="3"/>
      <c r="H56" s="3"/>
      <c r="I56" s="3"/>
      <c r="J56" s="3"/>
      <c r="K56" s="49"/>
      <c r="L56" s="3"/>
      <c r="M56" s="3"/>
      <c r="N56" s="3"/>
      <c r="O56" s="3"/>
      <c r="P56" s="3"/>
      <c r="Q56" s="3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ht="15.75" customHeight="1">
      <c r="A57" s="5"/>
      <c r="B57" s="3"/>
      <c r="C57" s="3"/>
      <c r="D57" s="3"/>
      <c r="E57" s="3"/>
      <c r="F57" s="3"/>
      <c r="G57" s="3"/>
      <c r="H57" s="3"/>
      <c r="I57" s="3"/>
      <c r="J57" s="3"/>
      <c r="K57" s="49"/>
      <c r="L57" s="3"/>
      <c r="M57" s="3"/>
      <c r="N57" s="3"/>
      <c r="O57" s="3"/>
      <c r="P57" s="3"/>
      <c r="Q57" s="3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ht="15.75" customHeight="1">
      <c r="A58" s="5"/>
      <c r="B58" s="3"/>
      <c r="C58" s="3"/>
      <c r="D58" s="3"/>
      <c r="E58" s="3"/>
      <c r="F58" s="3"/>
      <c r="G58" s="3"/>
      <c r="H58" s="3"/>
      <c r="I58" s="3"/>
      <c r="J58" s="3"/>
      <c r="K58" s="49"/>
      <c r="L58" s="3"/>
      <c r="M58" s="3"/>
      <c r="N58" s="3"/>
      <c r="O58" s="3"/>
      <c r="P58" s="3"/>
      <c r="Q58" s="3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ht="15.75" customHeight="1">
      <c r="A59" s="5"/>
      <c r="B59" s="3"/>
      <c r="C59" s="3"/>
      <c r="D59" s="3"/>
      <c r="E59" s="3"/>
      <c r="F59" s="3"/>
      <c r="G59" s="3"/>
      <c r="H59" s="3"/>
      <c r="I59" s="3"/>
      <c r="J59" s="3"/>
      <c r="K59" s="49"/>
      <c r="L59" s="3"/>
      <c r="M59" s="3"/>
      <c r="N59" s="3"/>
      <c r="O59" s="3"/>
      <c r="P59" s="3"/>
      <c r="Q59" s="3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ht="15.75" customHeight="1">
      <c r="A60" s="5"/>
      <c r="B60" s="3"/>
      <c r="C60" s="3"/>
      <c r="D60" s="3"/>
      <c r="E60" s="3"/>
      <c r="F60" s="3"/>
      <c r="G60" s="3"/>
      <c r="H60" s="3"/>
      <c r="I60" s="3"/>
      <c r="J60" s="3"/>
      <c r="K60" s="49"/>
      <c r="L60" s="3"/>
      <c r="M60" s="3"/>
      <c r="N60" s="3"/>
      <c r="O60" s="3"/>
      <c r="P60" s="3"/>
      <c r="Q60" s="3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ht="15.75" customHeight="1">
      <c r="A61" s="5"/>
      <c r="B61" s="3"/>
      <c r="C61" s="3"/>
      <c r="D61" s="3"/>
      <c r="E61" s="3"/>
      <c r="F61" s="3"/>
      <c r="G61" s="3"/>
      <c r="H61" s="3"/>
      <c r="I61" s="3"/>
      <c r="J61" s="3"/>
      <c r="K61" s="49"/>
      <c r="L61" s="3"/>
      <c r="M61" s="3"/>
      <c r="N61" s="3"/>
      <c r="O61" s="3"/>
      <c r="P61" s="3"/>
      <c r="Q61" s="3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ht="15.75" customHeight="1">
      <c r="A62" s="5"/>
      <c r="B62" s="3"/>
      <c r="C62" s="3"/>
      <c r="D62" s="3"/>
      <c r="E62" s="3"/>
      <c r="F62" s="3"/>
      <c r="G62" s="3"/>
      <c r="H62" s="3"/>
      <c r="I62" s="3"/>
      <c r="J62" s="3"/>
      <c r="K62" s="49"/>
      <c r="L62" s="3"/>
      <c r="M62" s="3"/>
      <c r="N62" s="3"/>
      <c r="O62" s="3"/>
      <c r="P62" s="3"/>
      <c r="Q62" s="3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ht="15.75" customHeight="1">
      <c r="A63" s="5"/>
      <c r="B63" s="3"/>
      <c r="C63" s="3"/>
      <c r="D63" s="3"/>
      <c r="E63" s="3"/>
      <c r="F63" s="3"/>
      <c r="G63" s="3"/>
      <c r="H63" s="3"/>
      <c r="I63" s="3"/>
      <c r="J63" s="3"/>
      <c r="K63" s="49"/>
      <c r="L63" s="3"/>
      <c r="M63" s="3"/>
      <c r="N63" s="3"/>
      <c r="O63" s="3"/>
      <c r="P63" s="3"/>
      <c r="Q63" s="3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ht="15.75" customHeight="1">
      <c r="A64" s="5"/>
      <c r="B64" s="3"/>
      <c r="C64" s="3"/>
      <c r="D64" s="3"/>
      <c r="E64" s="3"/>
      <c r="F64" s="3"/>
      <c r="G64" s="3"/>
      <c r="H64" s="3"/>
      <c r="I64" s="3"/>
      <c r="J64" s="3"/>
      <c r="K64" s="49"/>
      <c r="L64" s="3"/>
      <c r="M64" s="3"/>
      <c r="N64" s="3"/>
      <c r="O64" s="3"/>
      <c r="P64" s="3"/>
      <c r="Q64" s="3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ht="15.75" customHeight="1">
      <c r="A65" s="5"/>
      <c r="B65" s="3"/>
      <c r="C65" s="3"/>
      <c r="D65" s="3"/>
      <c r="E65" s="3"/>
      <c r="F65" s="3"/>
      <c r="G65" s="3"/>
      <c r="H65" s="3"/>
      <c r="I65" s="3"/>
      <c r="J65" s="3"/>
      <c r="K65" s="49"/>
      <c r="L65" s="3"/>
      <c r="M65" s="3"/>
      <c r="N65" s="3"/>
      <c r="O65" s="3"/>
      <c r="P65" s="3"/>
      <c r="Q65" s="3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ht="15.75" customHeight="1">
      <c r="A66" s="5"/>
      <c r="B66" s="3"/>
      <c r="C66" s="3"/>
      <c r="D66" s="3"/>
      <c r="E66" s="3"/>
      <c r="F66" s="3"/>
      <c r="G66" s="3"/>
      <c r="H66" s="3"/>
      <c r="I66" s="3"/>
      <c r="J66" s="3"/>
      <c r="K66" s="49"/>
      <c r="L66" s="3"/>
      <c r="M66" s="3"/>
      <c r="N66" s="3"/>
      <c r="O66" s="3"/>
      <c r="P66" s="3"/>
      <c r="Q66" s="3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ht="15.75" customHeight="1">
      <c r="A67" s="5"/>
      <c r="B67" s="3"/>
      <c r="C67" s="3"/>
      <c r="D67" s="3"/>
      <c r="E67" s="3"/>
      <c r="F67" s="3"/>
      <c r="G67" s="3"/>
      <c r="H67" s="3"/>
      <c r="I67" s="3"/>
      <c r="J67" s="3"/>
      <c r="K67" s="49"/>
      <c r="L67" s="3"/>
      <c r="M67" s="3"/>
      <c r="N67" s="3"/>
      <c r="O67" s="3"/>
      <c r="P67" s="3"/>
      <c r="Q67" s="3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ht="15.75" customHeight="1">
      <c r="A68" s="5"/>
      <c r="B68" s="3"/>
      <c r="C68" s="3"/>
      <c r="D68" s="3"/>
      <c r="E68" s="3"/>
      <c r="F68" s="3"/>
      <c r="G68" s="3"/>
      <c r="H68" s="3"/>
      <c r="I68" s="3"/>
      <c r="J68" s="3"/>
      <c r="K68" s="49"/>
      <c r="L68" s="3"/>
      <c r="M68" s="3"/>
      <c r="N68" s="3"/>
      <c r="O68" s="3"/>
      <c r="P68" s="3"/>
      <c r="Q68" s="3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ht="15.75" customHeight="1">
      <c r="A69" s="5"/>
      <c r="B69" s="3"/>
      <c r="C69" s="3"/>
      <c r="D69" s="3"/>
      <c r="E69" s="3"/>
      <c r="F69" s="3"/>
      <c r="G69" s="3"/>
      <c r="H69" s="3"/>
      <c r="I69" s="3"/>
      <c r="J69" s="3"/>
      <c r="K69" s="49"/>
      <c r="L69" s="3"/>
      <c r="M69" s="3"/>
      <c r="N69" s="3"/>
      <c r="O69" s="3"/>
      <c r="P69" s="3"/>
      <c r="Q69" s="3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ht="15.75" customHeight="1">
      <c r="A70" s="5"/>
      <c r="B70" s="3"/>
      <c r="C70" s="3"/>
      <c r="D70" s="3"/>
      <c r="E70" s="3"/>
      <c r="F70" s="3"/>
      <c r="G70" s="3"/>
      <c r="H70" s="3"/>
      <c r="I70" s="3"/>
      <c r="J70" s="3"/>
      <c r="K70" s="49"/>
      <c r="L70" s="3"/>
      <c r="M70" s="3"/>
      <c r="N70" s="3"/>
      <c r="O70" s="3"/>
      <c r="P70" s="3"/>
      <c r="Q70" s="3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ht="15.75" customHeight="1">
      <c r="A71" s="5"/>
      <c r="B71" s="3"/>
      <c r="C71" s="3"/>
      <c r="D71" s="3"/>
      <c r="E71" s="3"/>
      <c r="F71" s="3"/>
      <c r="G71" s="3"/>
      <c r="H71" s="3"/>
      <c r="I71" s="3"/>
      <c r="J71" s="3"/>
      <c r="K71" s="49"/>
      <c r="L71" s="3"/>
      <c r="M71" s="3"/>
      <c r="N71" s="3"/>
      <c r="O71" s="3"/>
      <c r="P71" s="3"/>
      <c r="Q71" s="3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ht="15.75" customHeight="1">
      <c r="A72" s="5"/>
      <c r="B72" s="3"/>
      <c r="C72" s="3"/>
      <c r="D72" s="3"/>
      <c r="E72" s="3"/>
      <c r="F72" s="3"/>
      <c r="G72" s="3"/>
      <c r="H72" s="3"/>
      <c r="I72" s="3"/>
      <c r="J72" s="3"/>
      <c r="K72" s="49"/>
      <c r="L72" s="3"/>
      <c r="M72" s="3"/>
      <c r="N72" s="3"/>
      <c r="O72" s="3"/>
      <c r="P72" s="3"/>
      <c r="Q72" s="3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ht="15.75" customHeight="1">
      <c r="A73" s="5"/>
      <c r="B73" s="3"/>
      <c r="C73" s="3"/>
      <c r="D73" s="3"/>
      <c r="E73" s="3"/>
      <c r="F73" s="3"/>
      <c r="G73" s="3"/>
      <c r="H73" s="3"/>
      <c r="I73" s="3"/>
      <c r="J73" s="3"/>
      <c r="K73" s="49"/>
      <c r="L73" s="3"/>
      <c r="M73" s="3"/>
      <c r="N73" s="3"/>
      <c r="O73" s="3"/>
      <c r="P73" s="3"/>
      <c r="Q73" s="3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ht="15.75" customHeight="1">
      <c r="A74" s="5"/>
      <c r="B74" s="3"/>
      <c r="C74" s="3"/>
      <c r="D74" s="3"/>
      <c r="E74" s="3"/>
      <c r="F74" s="3"/>
      <c r="G74" s="3"/>
      <c r="H74" s="3"/>
      <c r="I74" s="3"/>
      <c r="J74" s="3"/>
      <c r="K74" s="49"/>
      <c r="L74" s="3"/>
      <c r="M74" s="3"/>
      <c r="N74" s="3"/>
      <c r="O74" s="3"/>
      <c r="P74" s="3"/>
      <c r="Q74" s="3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ht="15.75" customHeight="1">
      <c r="A75" s="5"/>
      <c r="B75" s="3"/>
      <c r="C75" s="3"/>
      <c r="D75" s="3"/>
      <c r="E75" s="3"/>
      <c r="F75" s="3"/>
      <c r="G75" s="3"/>
      <c r="H75" s="3"/>
      <c r="I75" s="3"/>
      <c r="J75" s="3"/>
      <c r="K75" s="49"/>
      <c r="L75" s="3"/>
      <c r="M75" s="3"/>
      <c r="N75" s="3"/>
      <c r="O75" s="3"/>
      <c r="P75" s="3"/>
      <c r="Q75" s="3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ht="15.75" customHeight="1">
      <c r="A76" s="5"/>
      <c r="B76" s="3"/>
      <c r="C76" s="3"/>
      <c r="D76" s="3"/>
      <c r="E76" s="3"/>
      <c r="F76" s="3"/>
      <c r="G76" s="3"/>
      <c r="H76" s="3"/>
      <c r="I76" s="3"/>
      <c r="J76" s="3"/>
      <c r="K76" s="49"/>
      <c r="L76" s="3"/>
      <c r="M76" s="3"/>
      <c r="N76" s="3"/>
      <c r="O76" s="3"/>
      <c r="P76" s="3"/>
      <c r="Q76" s="3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ht="15.75" customHeight="1">
      <c r="A77" s="5"/>
      <c r="B77" s="3"/>
      <c r="C77" s="3"/>
      <c r="D77" s="3"/>
      <c r="E77" s="3"/>
      <c r="F77" s="3"/>
      <c r="G77" s="3"/>
      <c r="H77" s="3"/>
      <c r="I77" s="3"/>
      <c r="J77" s="3"/>
      <c r="K77" s="49"/>
      <c r="L77" s="3"/>
      <c r="M77" s="3"/>
      <c r="N77" s="3"/>
      <c r="O77" s="3"/>
      <c r="P77" s="3"/>
      <c r="Q77" s="3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ht="15.75" customHeight="1">
      <c r="A78" s="5"/>
      <c r="B78" s="3"/>
      <c r="C78" s="3"/>
      <c r="D78" s="3"/>
      <c r="E78" s="3"/>
      <c r="F78" s="3"/>
      <c r="G78" s="3"/>
      <c r="H78" s="3"/>
      <c r="I78" s="3"/>
      <c r="J78" s="3"/>
      <c r="K78" s="49"/>
      <c r="L78" s="3"/>
      <c r="M78" s="3"/>
      <c r="N78" s="3"/>
      <c r="O78" s="3"/>
      <c r="P78" s="3"/>
      <c r="Q78" s="3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ht="15.75" customHeight="1">
      <c r="A79" s="5"/>
      <c r="B79" s="3"/>
      <c r="C79" s="3"/>
      <c r="D79" s="3"/>
      <c r="E79" s="3"/>
      <c r="F79" s="3"/>
      <c r="G79" s="3"/>
      <c r="H79" s="3"/>
      <c r="I79" s="3"/>
      <c r="J79" s="3"/>
      <c r="K79" s="49"/>
      <c r="L79" s="3"/>
      <c r="M79" s="3"/>
      <c r="N79" s="3"/>
      <c r="O79" s="3"/>
      <c r="P79" s="3"/>
      <c r="Q79" s="3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ht="15.75" customHeight="1">
      <c r="A80" s="5"/>
      <c r="B80" s="3"/>
      <c r="C80" s="3"/>
      <c r="D80" s="3"/>
      <c r="E80" s="3"/>
      <c r="F80" s="3"/>
      <c r="G80" s="3"/>
      <c r="H80" s="3"/>
      <c r="I80" s="3"/>
      <c r="J80" s="3"/>
      <c r="K80" s="49"/>
      <c r="L80" s="3"/>
      <c r="M80" s="3"/>
      <c r="N80" s="3"/>
      <c r="O80" s="3"/>
      <c r="P80" s="3"/>
      <c r="Q80" s="3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1:35" ht="15.75" customHeight="1">
      <c r="A81" s="5"/>
      <c r="B81" s="3"/>
      <c r="C81" s="3"/>
      <c r="D81" s="3"/>
      <c r="E81" s="3"/>
      <c r="F81" s="3"/>
      <c r="G81" s="3"/>
      <c r="H81" s="3"/>
      <c r="I81" s="3"/>
      <c r="J81" s="3"/>
      <c r="K81" s="49"/>
      <c r="L81" s="3"/>
      <c r="M81" s="3"/>
      <c r="N81" s="3"/>
      <c r="O81" s="3"/>
      <c r="P81" s="3"/>
      <c r="Q81" s="3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5" ht="15.75" customHeight="1">
      <c r="A82" s="5"/>
      <c r="B82" s="3"/>
      <c r="C82" s="3"/>
      <c r="D82" s="3"/>
      <c r="E82" s="3"/>
      <c r="F82" s="3"/>
      <c r="G82" s="3"/>
      <c r="H82" s="3"/>
      <c r="I82" s="3"/>
      <c r="J82" s="3"/>
      <c r="K82" s="49"/>
      <c r="L82" s="3"/>
      <c r="M82" s="3"/>
      <c r="N82" s="3"/>
      <c r="O82" s="3"/>
      <c r="P82" s="3"/>
      <c r="Q82" s="3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5" ht="15.75" customHeight="1">
      <c r="A83" s="5"/>
      <c r="B83" s="3"/>
      <c r="C83" s="3"/>
      <c r="D83" s="3"/>
      <c r="E83" s="3"/>
      <c r="F83" s="3"/>
      <c r="G83" s="3"/>
      <c r="H83" s="3"/>
      <c r="I83" s="3"/>
      <c r="J83" s="3"/>
      <c r="K83" s="49"/>
      <c r="L83" s="3"/>
      <c r="M83" s="3"/>
      <c r="N83" s="3"/>
      <c r="O83" s="3"/>
      <c r="P83" s="3"/>
      <c r="Q83" s="3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1:35" ht="15.75" customHeight="1">
      <c r="A84" s="5"/>
      <c r="B84" s="3"/>
      <c r="C84" s="3"/>
      <c r="D84" s="3"/>
      <c r="E84" s="3"/>
      <c r="F84" s="3"/>
      <c r="G84" s="3"/>
      <c r="H84" s="3"/>
      <c r="I84" s="3"/>
      <c r="J84" s="3"/>
      <c r="K84" s="49"/>
      <c r="L84" s="3"/>
      <c r="M84" s="3"/>
      <c r="N84" s="3"/>
      <c r="O84" s="3"/>
      <c r="P84" s="3"/>
      <c r="Q84" s="3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1:35" ht="15.75" customHeight="1">
      <c r="A85" s="5"/>
      <c r="B85" s="3"/>
      <c r="C85" s="3"/>
      <c r="D85" s="3"/>
      <c r="E85" s="3"/>
      <c r="F85" s="3"/>
      <c r="G85" s="3"/>
      <c r="H85" s="3"/>
      <c r="I85" s="3"/>
      <c r="J85" s="3"/>
      <c r="K85" s="49"/>
      <c r="L85" s="3"/>
      <c r="M85" s="3"/>
      <c r="N85" s="3"/>
      <c r="O85" s="3"/>
      <c r="P85" s="3"/>
      <c r="Q85" s="3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1:35" ht="15.75" customHeight="1">
      <c r="A86" s="5"/>
      <c r="B86" s="3"/>
      <c r="C86" s="3"/>
      <c r="D86" s="3"/>
      <c r="E86" s="3"/>
      <c r="F86" s="3"/>
      <c r="G86" s="3"/>
      <c r="H86" s="3"/>
      <c r="I86" s="3"/>
      <c r="J86" s="3"/>
      <c r="K86" s="49"/>
      <c r="L86" s="3"/>
      <c r="M86" s="3"/>
      <c r="N86" s="3"/>
      <c r="O86" s="3"/>
      <c r="P86" s="3"/>
      <c r="Q86" s="3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1:35" ht="15.75" customHeight="1">
      <c r="A87" s="5"/>
      <c r="B87" s="3"/>
      <c r="C87" s="3"/>
      <c r="D87" s="3"/>
      <c r="E87" s="3"/>
      <c r="F87" s="3"/>
      <c r="G87" s="3"/>
      <c r="H87" s="3"/>
      <c r="I87" s="3"/>
      <c r="J87" s="3"/>
      <c r="K87" s="49"/>
      <c r="L87" s="3"/>
      <c r="M87" s="3"/>
      <c r="N87" s="3"/>
      <c r="O87" s="3"/>
      <c r="P87" s="3"/>
      <c r="Q87" s="3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1:35" ht="15.75" customHeight="1">
      <c r="A88" s="5"/>
      <c r="B88" s="3"/>
      <c r="C88" s="3"/>
      <c r="D88" s="3"/>
      <c r="E88" s="3"/>
      <c r="F88" s="3"/>
      <c r="G88" s="3"/>
      <c r="H88" s="3"/>
      <c r="I88" s="3"/>
      <c r="J88" s="3"/>
      <c r="K88" s="49"/>
      <c r="L88" s="3"/>
      <c r="M88" s="3"/>
      <c r="N88" s="3"/>
      <c r="O88" s="3"/>
      <c r="P88" s="3"/>
      <c r="Q88" s="3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1:35" ht="15.75" customHeight="1">
      <c r="A89" s="5"/>
      <c r="B89" s="3"/>
      <c r="C89" s="3"/>
      <c r="D89" s="3"/>
      <c r="E89" s="3"/>
      <c r="F89" s="3"/>
      <c r="G89" s="3"/>
      <c r="H89" s="3"/>
      <c r="I89" s="3"/>
      <c r="J89" s="3"/>
      <c r="K89" s="49"/>
      <c r="L89" s="3"/>
      <c r="M89" s="3"/>
      <c r="N89" s="3"/>
      <c r="O89" s="3"/>
      <c r="P89" s="3"/>
      <c r="Q89" s="3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1:35" ht="15.75" customHeight="1">
      <c r="A90" s="5"/>
      <c r="B90" s="3"/>
      <c r="C90" s="3"/>
      <c r="D90" s="3"/>
      <c r="E90" s="3"/>
      <c r="F90" s="3"/>
      <c r="G90" s="3"/>
      <c r="H90" s="3"/>
      <c r="I90" s="3"/>
      <c r="J90" s="3"/>
      <c r="K90" s="49"/>
      <c r="L90" s="3"/>
      <c r="M90" s="3"/>
      <c r="N90" s="3"/>
      <c r="O90" s="3"/>
      <c r="P90" s="3"/>
      <c r="Q90" s="3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1:35" ht="15.75" customHeight="1">
      <c r="A91" s="5"/>
      <c r="B91" s="3"/>
      <c r="C91" s="3"/>
      <c r="D91" s="3"/>
      <c r="E91" s="3"/>
      <c r="F91" s="3"/>
      <c r="G91" s="3"/>
      <c r="H91" s="3"/>
      <c r="I91" s="3"/>
      <c r="J91" s="3"/>
      <c r="K91" s="49"/>
      <c r="L91" s="3"/>
      <c r="M91" s="3"/>
      <c r="N91" s="3"/>
      <c r="O91" s="3"/>
      <c r="P91" s="3"/>
      <c r="Q91" s="3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1:35" ht="15.75" customHeight="1">
      <c r="A92" s="5"/>
      <c r="B92" s="3"/>
      <c r="C92" s="3"/>
      <c r="D92" s="3"/>
      <c r="E92" s="3"/>
      <c r="F92" s="3"/>
      <c r="G92" s="3"/>
      <c r="H92" s="3"/>
      <c r="I92" s="3"/>
      <c r="J92" s="3"/>
      <c r="K92" s="49"/>
      <c r="L92" s="3"/>
      <c r="M92" s="3"/>
      <c r="N92" s="3"/>
      <c r="O92" s="3"/>
      <c r="P92" s="3"/>
      <c r="Q92" s="3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1:35" ht="15.75" customHeight="1">
      <c r="A93" s="5"/>
      <c r="B93" s="3"/>
      <c r="C93" s="3"/>
      <c r="D93" s="3"/>
      <c r="E93" s="3"/>
      <c r="F93" s="3"/>
      <c r="G93" s="3"/>
      <c r="H93" s="3"/>
      <c r="I93" s="3"/>
      <c r="J93" s="3"/>
      <c r="K93" s="49"/>
      <c r="L93" s="3"/>
      <c r="M93" s="3"/>
      <c r="N93" s="3"/>
      <c r="O93" s="3"/>
      <c r="P93" s="3"/>
      <c r="Q93" s="3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1:35" ht="15.75" customHeight="1">
      <c r="A94" s="5"/>
      <c r="B94" s="3"/>
      <c r="C94" s="3"/>
      <c r="D94" s="3"/>
      <c r="E94" s="3"/>
      <c r="F94" s="3"/>
      <c r="G94" s="3"/>
      <c r="H94" s="3"/>
      <c r="I94" s="3"/>
      <c r="J94" s="3"/>
      <c r="K94" s="49"/>
      <c r="L94" s="3"/>
      <c r="M94" s="3"/>
      <c r="N94" s="3"/>
      <c r="O94" s="3"/>
      <c r="P94" s="3"/>
      <c r="Q94" s="3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1:35" ht="15.75" customHeight="1">
      <c r="A95" s="5"/>
      <c r="B95" s="3"/>
      <c r="C95" s="3"/>
      <c r="D95" s="3"/>
      <c r="E95" s="3"/>
      <c r="F95" s="3"/>
      <c r="G95" s="3"/>
      <c r="H95" s="3"/>
      <c r="I95" s="3"/>
      <c r="J95" s="3"/>
      <c r="K95" s="49"/>
      <c r="L95" s="3"/>
      <c r="M95" s="3"/>
      <c r="N95" s="3"/>
      <c r="O95" s="3"/>
      <c r="P95" s="3"/>
      <c r="Q95" s="3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1:35" ht="15.75" customHeight="1">
      <c r="A96" s="5"/>
      <c r="B96" s="3"/>
      <c r="C96" s="3"/>
      <c r="D96" s="3"/>
      <c r="E96" s="3"/>
      <c r="F96" s="3"/>
      <c r="G96" s="3"/>
      <c r="H96" s="3"/>
      <c r="I96" s="3"/>
      <c r="J96" s="3"/>
      <c r="K96" s="49"/>
      <c r="L96" s="3"/>
      <c r="M96" s="3"/>
      <c r="N96" s="3"/>
      <c r="O96" s="3"/>
      <c r="P96" s="3"/>
      <c r="Q96" s="3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1:35" ht="15.75" customHeight="1">
      <c r="A97" s="5"/>
      <c r="B97" s="3"/>
      <c r="C97" s="3"/>
      <c r="D97" s="3"/>
      <c r="E97" s="3"/>
      <c r="F97" s="3"/>
      <c r="G97" s="3"/>
      <c r="H97" s="3"/>
      <c r="I97" s="3"/>
      <c r="J97" s="3"/>
      <c r="K97" s="49"/>
      <c r="L97" s="3"/>
      <c r="M97" s="3"/>
      <c r="N97" s="3"/>
      <c r="O97" s="3"/>
      <c r="P97" s="3"/>
      <c r="Q97" s="3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1:35" ht="15.75" customHeight="1">
      <c r="A98" s="5"/>
      <c r="B98" s="3"/>
      <c r="C98" s="3"/>
      <c r="D98" s="3"/>
      <c r="E98" s="3"/>
      <c r="F98" s="3"/>
      <c r="G98" s="3"/>
      <c r="H98" s="3"/>
      <c r="I98" s="3"/>
      <c r="J98" s="3"/>
      <c r="K98" s="49"/>
      <c r="L98" s="3"/>
      <c r="M98" s="3"/>
      <c r="N98" s="3"/>
      <c r="O98" s="3"/>
      <c r="P98" s="3"/>
      <c r="Q98" s="3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1:35" ht="15.75" customHeight="1">
      <c r="A99" s="5"/>
      <c r="B99" s="3"/>
      <c r="C99" s="3"/>
      <c r="D99" s="3"/>
      <c r="E99" s="3"/>
      <c r="F99" s="3"/>
      <c r="G99" s="3"/>
      <c r="H99" s="3"/>
      <c r="I99" s="3"/>
      <c r="J99" s="3"/>
      <c r="K99" s="49"/>
      <c r="L99" s="3"/>
      <c r="M99" s="3"/>
      <c r="N99" s="3"/>
      <c r="O99" s="3"/>
      <c r="P99" s="3"/>
      <c r="Q99" s="3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1:35" ht="15.75" customHeight="1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49"/>
      <c r="L100" s="3"/>
      <c r="M100" s="3"/>
      <c r="N100" s="3"/>
      <c r="O100" s="3"/>
      <c r="P100" s="3"/>
      <c r="Q100" s="3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1:35" ht="15.75" customHeight="1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49"/>
      <c r="L101" s="3"/>
      <c r="M101" s="3"/>
      <c r="N101" s="3"/>
      <c r="O101" s="3"/>
      <c r="P101" s="3"/>
      <c r="Q101" s="3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1:35" ht="15.75" customHeight="1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49"/>
      <c r="L102" s="3"/>
      <c r="M102" s="3"/>
      <c r="N102" s="3"/>
      <c r="O102" s="3"/>
      <c r="P102" s="3"/>
      <c r="Q102" s="3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1:35" ht="15.75" customHeight="1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49"/>
      <c r="L103" s="3"/>
      <c r="M103" s="3"/>
      <c r="N103" s="3"/>
      <c r="O103" s="3"/>
      <c r="P103" s="3"/>
      <c r="Q103" s="3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1:35" ht="15.75" customHeight="1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49"/>
      <c r="L104" s="3"/>
      <c r="M104" s="3"/>
      <c r="N104" s="3"/>
      <c r="O104" s="3"/>
      <c r="P104" s="3"/>
      <c r="Q104" s="3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ht="15.75" customHeight="1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49"/>
      <c r="L105" s="3"/>
      <c r="M105" s="3"/>
      <c r="N105" s="3"/>
      <c r="O105" s="3"/>
      <c r="P105" s="3"/>
      <c r="Q105" s="3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spans="1:35" ht="15.75" customHeight="1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49"/>
      <c r="L106" s="3"/>
      <c r="M106" s="3"/>
      <c r="N106" s="3"/>
      <c r="O106" s="3"/>
      <c r="P106" s="3"/>
      <c r="Q106" s="3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ht="15.75" customHeight="1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49"/>
      <c r="L107" s="3"/>
      <c r="M107" s="3"/>
      <c r="N107" s="3"/>
      <c r="O107" s="3"/>
      <c r="P107" s="3"/>
      <c r="Q107" s="3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spans="1:35" ht="15.75" customHeight="1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49"/>
      <c r="L108" s="3"/>
      <c r="M108" s="3"/>
      <c r="N108" s="3"/>
      <c r="O108" s="3"/>
      <c r="P108" s="3"/>
      <c r="Q108" s="3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spans="1:35" ht="15.75" customHeight="1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49"/>
      <c r="L109" s="3"/>
      <c r="M109" s="3"/>
      <c r="N109" s="3"/>
      <c r="O109" s="3"/>
      <c r="P109" s="3"/>
      <c r="Q109" s="3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spans="1:35" ht="15.75" customHeight="1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49"/>
      <c r="L110" s="3"/>
      <c r="M110" s="3"/>
      <c r="N110" s="3"/>
      <c r="O110" s="3"/>
      <c r="P110" s="3"/>
      <c r="Q110" s="3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spans="1:35" ht="15.75" customHeight="1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49"/>
      <c r="L111" s="3"/>
      <c r="M111" s="3"/>
      <c r="N111" s="3"/>
      <c r="O111" s="3"/>
      <c r="P111" s="3"/>
      <c r="Q111" s="3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ht="15.75" customHeight="1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49"/>
      <c r="L112" s="3"/>
      <c r="M112" s="3"/>
      <c r="N112" s="3"/>
      <c r="O112" s="3"/>
      <c r="P112" s="3"/>
      <c r="Q112" s="3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ht="15.75" customHeight="1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49"/>
      <c r="L113" s="3"/>
      <c r="M113" s="3"/>
      <c r="N113" s="3"/>
      <c r="O113" s="3"/>
      <c r="P113" s="3"/>
      <c r="Q113" s="3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ht="15.75" customHeight="1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49"/>
      <c r="L114" s="3"/>
      <c r="M114" s="3"/>
      <c r="N114" s="3"/>
      <c r="O114" s="3"/>
      <c r="P114" s="3"/>
      <c r="Q114" s="3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spans="1:35" ht="15.75" customHeight="1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49"/>
      <c r="L115" s="3"/>
      <c r="M115" s="3"/>
      <c r="N115" s="3"/>
      <c r="O115" s="3"/>
      <c r="P115" s="3"/>
      <c r="Q115" s="3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spans="1:35" ht="15.75" customHeight="1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49"/>
      <c r="L116" s="3"/>
      <c r="M116" s="3"/>
      <c r="N116" s="3"/>
      <c r="O116" s="3"/>
      <c r="P116" s="3"/>
      <c r="Q116" s="3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ht="15.75" customHeight="1">
      <c r="A117" s="5"/>
      <c r="B117" s="3"/>
      <c r="C117" s="3"/>
      <c r="D117" s="3"/>
      <c r="E117" s="3"/>
      <c r="F117" s="3"/>
      <c r="G117" s="3"/>
      <c r="H117" s="3"/>
      <c r="I117" s="3"/>
      <c r="J117" s="3"/>
      <c r="K117" s="49"/>
      <c r="L117" s="3"/>
      <c r="M117" s="3"/>
      <c r="N117" s="3"/>
      <c r="O117" s="3"/>
      <c r="P117" s="3"/>
      <c r="Q117" s="3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ht="15.75" customHeight="1">
      <c r="A118" s="5"/>
      <c r="B118" s="3"/>
      <c r="C118" s="3"/>
      <c r="D118" s="3"/>
      <c r="E118" s="3"/>
      <c r="F118" s="3"/>
      <c r="G118" s="3"/>
      <c r="H118" s="3"/>
      <c r="I118" s="3"/>
      <c r="J118" s="3"/>
      <c r="K118" s="49"/>
      <c r="L118" s="3"/>
      <c r="M118" s="3"/>
      <c r="N118" s="3"/>
      <c r="O118" s="3"/>
      <c r="P118" s="3"/>
      <c r="Q118" s="3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spans="1:35" ht="15.75" customHeight="1">
      <c r="A119" s="5"/>
      <c r="B119" s="3"/>
      <c r="C119" s="3"/>
      <c r="D119" s="3"/>
      <c r="E119" s="3"/>
      <c r="F119" s="3"/>
      <c r="G119" s="3"/>
      <c r="H119" s="3"/>
      <c r="I119" s="3"/>
      <c r="J119" s="3"/>
      <c r="K119" s="49"/>
      <c r="L119" s="3"/>
      <c r="M119" s="3"/>
      <c r="N119" s="3"/>
      <c r="O119" s="3"/>
      <c r="P119" s="3"/>
      <c r="Q119" s="3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spans="1:35" ht="15.75" customHeight="1">
      <c r="A120" s="5"/>
      <c r="B120" s="3"/>
      <c r="C120" s="3"/>
      <c r="D120" s="3"/>
      <c r="E120" s="3"/>
      <c r="F120" s="3"/>
      <c r="G120" s="3"/>
      <c r="H120" s="3"/>
      <c r="I120" s="3"/>
      <c r="J120" s="3"/>
      <c r="K120" s="49"/>
      <c r="L120" s="3"/>
      <c r="M120" s="3"/>
      <c r="N120" s="3"/>
      <c r="O120" s="3"/>
      <c r="P120" s="3"/>
      <c r="Q120" s="3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spans="1:35" ht="15.75" customHeight="1">
      <c r="A121" s="5"/>
      <c r="B121" s="3"/>
      <c r="C121" s="3"/>
      <c r="D121" s="3"/>
      <c r="E121" s="3"/>
      <c r="F121" s="3"/>
      <c r="G121" s="3"/>
      <c r="H121" s="3"/>
      <c r="I121" s="3"/>
      <c r="J121" s="3"/>
      <c r="K121" s="49"/>
      <c r="L121" s="3"/>
      <c r="M121" s="3"/>
      <c r="N121" s="3"/>
      <c r="O121" s="3"/>
      <c r="P121" s="3"/>
      <c r="Q121" s="3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spans="1:35" ht="15.75" customHeight="1">
      <c r="A122" s="5"/>
      <c r="B122" s="3"/>
      <c r="C122" s="3"/>
      <c r="D122" s="3"/>
      <c r="E122" s="3"/>
      <c r="F122" s="3"/>
      <c r="G122" s="3"/>
      <c r="H122" s="3"/>
      <c r="I122" s="3"/>
      <c r="J122" s="3"/>
      <c r="K122" s="49"/>
      <c r="L122" s="3"/>
      <c r="M122" s="3"/>
      <c r="N122" s="3"/>
      <c r="O122" s="3"/>
      <c r="P122" s="3"/>
      <c r="Q122" s="3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spans="1:35" ht="15.75" customHeight="1">
      <c r="A123" s="5"/>
      <c r="B123" s="3"/>
      <c r="C123" s="3"/>
      <c r="D123" s="3"/>
      <c r="E123" s="3"/>
      <c r="F123" s="3"/>
      <c r="G123" s="3"/>
      <c r="H123" s="3"/>
      <c r="I123" s="3"/>
      <c r="J123" s="3"/>
      <c r="K123" s="49"/>
      <c r="L123" s="3"/>
      <c r="M123" s="3"/>
      <c r="N123" s="3"/>
      <c r="O123" s="3"/>
      <c r="P123" s="3"/>
      <c r="Q123" s="3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spans="1:35" ht="15.75" customHeight="1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49"/>
      <c r="L124" s="3"/>
      <c r="M124" s="3"/>
      <c r="N124" s="3"/>
      <c r="O124" s="3"/>
      <c r="P124" s="3"/>
      <c r="Q124" s="3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spans="1:35" ht="15.75" customHeight="1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49"/>
      <c r="L125" s="3"/>
      <c r="M125" s="3"/>
      <c r="N125" s="3"/>
      <c r="O125" s="3"/>
      <c r="P125" s="3"/>
      <c r="Q125" s="3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ht="15.75" customHeight="1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49"/>
      <c r="L126" s="3"/>
      <c r="M126" s="3"/>
      <c r="N126" s="3"/>
      <c r="O126" s="3"/>
      <c r="P126" s="3"/>
      <c r="Q126" s="3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spans="1:35" ht="15.75" customHeight="1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49"/>
      <c r="L127" s="3"/>
      <c r="M127" s="3"/>
      <c r="N127" s="3"/>
      <c r="O127" s="3"/>
      <c r="P127" s="3"/>
      <c r="Q127" s="3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ht="15.75" customHeight="1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49"/>
      <c r="L128" s="3"/>
      <c r="M128" s="3"/>
      <c r="N128" s="3"/>
      <c r="O128" s="3"/>
      <c r="P128" s="3"/>
      <c r="Q128" s="3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spans="1:35" ht="15.75" customHeight="1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49"/>
      <c r="L129" s="3"/>
      <c r="M129" s="3"/>
      <c r="N129" s="3"/>
      <c r="O129" s="3"/>
      <c r="P129" s="3"/>
      <c r="Q129" s="3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spans="1:35" ht="15.75" customHeight="1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49"/>
      <c r="L130" s="3"/>
      <c r="M130" s="3"/>
      <c r="N130" s="3"/>
      <c r="O130" s="3"/>
      <c r="P130" s="3"/>
      <c r="Q130" s="3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spans="1:35" ht="15.75" customHeight="1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49"/>
      <c r="L131" s="3"/>
      <c r="M131" s="3"/>
      <c r="N131" s="3"/>
      <c r="O131" s="3"/>
      <c r="P131" s="3"/>
      <c r="Q131" s="3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spans="1:35" ht="15.75" customHeight="1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49"/>
      <c r="L132" s="3"/>
      <c r="M132" s="3"/>
      <c r="N132" s="3"/>
      <c r="O132" s="3"/>
      <c r="P132" s="3"/>
      <c r="Q132" s="3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ht="15.75" customHeight="1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49"/>
      <c r="L133" s="3"/>
      <c r="M133" s="3"/>
      <c r="N133" s="3"/>
      <c r="O133" s="3"/>
      <c r="P133" s="3"/>
      <c r="Q133" s="3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ht="15.75" customHeight="1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49"/>
      <c r="L134" s="3"/>
      <c r="M134" s="3"/>
      <c r="N134" s="3"/>
      <c r="O134" s="3"/>
      <c r="P134" s="3"/>
      <c r="Q134" s="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ht="15.75" customHeight="1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49"/>
      <c r="L135" s="3"/>
      <c r="M135" s="3"/>
      <c r="N135" s="3"/>
      <c r="O135" s="3"/>
      <c r="P135" s="3"/>
      <c r="Q135" s="3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spans="1:35" ht="15.75" customHeight="1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49"/>
      <c r="L136" s="3"/>
      <c r="M136" s="3"/>
      <c r="N136" s="3"/>
      <c r="O136" s="3"/>
      <c r="P136" s="3"/>
      <c r="Q136" s="3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spans="1:35" ht="15.75" customHeight="1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49"/>
      <c r="L137" s="3"/>
      <c r="M137" s="3"/>
      <c r="N137" s="3"/>
      <c r="O137" s="3"/>
      <c r="P137" s="3"/>
      <c r="Q137" s="3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ht="15.75" customHeight="1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49"/>
      <c r="L138" s="3"/>
      <c r="M138" s="3"/>
      <c r="N138" s="3"/>
      <c r="O138" s="3"/>
      <c r="P138" s="3"/>
      <c r="Q138" s="3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ht="15.75" customHeight="1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49"/>
      <c r="L139" s="3"/>
      <c r="M139" s="3"/>
      <c r="N139" s="3"/>
      <c r="O139" s="3"/>
      <c r="P139" s="3"/>
      <c r="Q139" s="3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spans="1:35" ht="15.75" customHeight="1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49"/>
      <c r="L140" s="3"/>
      <c r="M140" s="3"/>
      <c r="N140" s="3"/>
      <c r="O140" s="3"/>
      <c r="P140" s="3"/>
      <c r="Q140" s="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spans="1:35" ht="15.75" customHeight="1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49"/>
      <c r="L141" s="3"/>
      <c r="M141" s="3"/>
      <c r="N141" s="3"/>
      <c r="O141" s="3"/>
      <c r="P141" s="3"/>
      <c r="Q141" s="3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spans="1:35" ht="15.75" customHeight="1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49"/>
      <c r="L142" s="3"/>
      <c r="M142" s="3"/>
      <c r="N142" s="3"/>
      <c r="O142" s="3"/>
      <c r="P142" s="3"/>
      <c r="Q142" s="3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spans="1:35" ht="15.75" customHeight="1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49"/>
      <c r="L143" s="3"/>
      <c r="M143" s="3"/>
      <c r="N143" s="3"/>
      <c r="O143" s="3"/>
      <c r="P143" s="3"/>
      <c r="Q143" s="3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spans="1:35" ht="15.75" customHeight="1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49"/>
      <c r="L144" s="3"/>
      <c r="M144" s="3"/>
      <c r="N144" s="3"/>
      <c r="O144" s="3"/>
      <c r="P144" s="3"/>
      <c r="Q144" s="3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spans="1:35" ht="15.75" customHeight="1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49"/>
      <c r="L145" s="3"/>
      <c r="M145" s="3"/>
      <c r="N145" s="3"/>
      <c r="O145" s="3"/>
      <c r="P145" s="3"/>
      <c r="Q145" s="3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spans="1:35" ht="15.75" customHeight="1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49"/>
      <c r="L146" s="3"/>
      <c r="M146" s="3"/>
      <c r="N146" s="3"/>
      <c r="O146" s="3"/>
      <c r="P146" s="3"/>
      <c r="Q146" s="3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ht="15.75" customHeight="1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49"/>
      <c r="L147" s="3"/>
      <c r="M147" s="3"/>
      <c r="N147" s="3"/>
      <c r="O147" s="3"/>
      <c r="P147" s="3"/>
      <c r="Q147" s="3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spans="1:35" ht="15.75" customHeight="1">
      <c r="A148" s="5"/>
      <c r="B148" s="3"/>
      <c r="C148" s="3"/>
      <c r="D148" s="3"/>
      <c r="E148" s="3"/>
      <c r="F148" s="3"/>
      <c r="G148" s="3"/>
      <c r="H148" s="3"/>
      <c r="I148" s="3"/>
      <c r="J148" s="3"/>
      <c r="K148" s="49"/>
      <c r="L148" s="3"/>
      <c r="M148" s="3"/>
      <c r="N148" s="3"/>
      <c r="O148" s="3"/>
      <c r="P148" s="3"/>
      <c r="Q148" s="3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ht="15.75" customHeight="1">
      <c r="A149" s="5"/>
      <c r="B149" s="3"/>
      <c r="C149" s="3"/>
      <c r="D149" s="3"/>
      <c r="E149" s="3"/>
      <c r="F149" s="3"/>
      <c r="G149" s="3"/>
      <c r="H149" s="3"/>
      <c r="I149" s="3"/>
      <c r="J149" s="3"/>
      <c r="K149" s="49"/>
      <c r="L149" s="3"/>
      <c r="M149" s="3"/>
      <c r="N149" s="3"/>
      <c r="O149" s="3"/>
      <c r="P149" s="3"/>
      <c r="Q149" s="3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spans="1:35" ht="15.75" customHeight="1">
      <c r="A150" s="5"/>
      <c r="B150" s="3"/>
      <c r="C150" s="3"/>
      <c r="D150" s="3"/>
      <c r="E150" s="3"/>
      <c r="F150" s="3"/>
      <c r="G150" s="3"/>
      <c r="H150" s="3"/>
      <c r="I150" s="3"/>
      <c r="J150" s="3"/>
      <c r="K150" s="49"/>
      <c r="L150" s="3"/>
      <c r="M150" s="3"/>
      <c r="N150" s="3"/>
      <c r="O150" s="3"/>
      <c r="P150" s="3"/>
      <c r="Q150" s="3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spans="1:35" ht="15.75" customHeight="1">
      <c r="A151" s="5"/>
      <c r="B151" s="3"/>
      <c r="C151" s="3"/>
      <c r="D151" s="3"/>
      <c r="E151" s="3"/>
      <c r="F151" s="3"/>
      <c r="G151" s="3"/>
      <c r="H151" s="3"/>
      <c r="I151" s="3"/>
      <c r="J151" s="3"/>
      <c r="K151" s="49"/>
      <c r="L151" s="3"/>
      <c r="M151" s="3"/>
      <c r="N151" s="3"/>
      <c r="O151" s="3"/>
      <c r="P151" s="3"/>
      <c r="Q151" s="3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spans="1:35" ht="15.75" customHeight="1">
      <c r="A152" s="5"/>
      <c r="B152" s="3"/>
      <c r="C152" s="3"/>
      <c r="D152" s="3"/>
      <c r="E152" s="3"/>
      <c r="F152" s="3"/>
      <c r="G152" s="3"/>
      <c r="H152" s="3"/>
      <c r="I152" s="3"/>
      <c r="J152" s="3"/>
      <c r="K152" s="49"/>
      <c r="L152" s="3"/>
      <c r="M152" s="3"/>
      <c r="N152" s="3"/>
      <c r="O152" s="3"/>
      <c r="P152" s="3"/>
      <c r="Q152" s="3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1:35" ht="15.75" customHeight="1">
      <c r="A153" s="5"/>
      <c r="B153" s="3"/>
      <c r="C153" s="3"/>
      <c r="D153" s="3"/>
      <c r="E153" s="3"/>
      <c r="F153" s="3"/>
      <c r="G153" s="3"/>
      <c r="H153" s="3"/>
      <c r="I153" s="3"/>
      <c r="J153" s="3"/>
      <c r="K153" s="49"/>
      <c r="L153" s="3"/>
      <c r="M153" s="3"/>
      <c r="N153" s="3"/>
      <c r="O153" s="3"/>
      <c r="P153" s="3"/>
      <c r="Q153" s="3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ht="15.75" customHeight="1">
      <c r="A154" s="5"/>
      <c r="B154" s="3"/>
      <c r="C154" s="3"/>
      <c r="D154" s="3"/>
      <c r="E154" s="3"/>
      <c r="F154" s="3"/>
      <c r="G154" s="3"/>
      <c r="H154" s="3"/>
      <c r="I154" s="3"/>
      <c r="J154" s="3"/>
      <c r="K154" s="49"/>
      <c r="L154" s="3"/>
      <c r="M154" s="3"/>
      <c r="N154" s="3"/>
      <c r="O154" s="3"/>
      <c r="P154" s="3"/>
      <c r="Q154" s="3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ht="15.75" customHeight="1">
      <c r="A155" s="5"/>
      <c r="B155" s="3"/>
      <c r="C155" s="3"/>
      <c r="D155" s="3"/>
      <c r="E155" s="3"/>
      <c r="F155" s="3"/>
      <c r="G155" s="3"/>
      <c r="H155" s="3"/>
      <c r="I155" s="3"/>
      <c r="J155" s="3"/>
      <c r="K155" s="49"/>
      <c r="L155" s="3"/>
      <c r="M155" s="3"/>
      <c r="N155" s="3"/>
      <c r="O155" s="3"/>
      <c r="P155" s="3"/>
      <c r="Q155" s="3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ht="15.75" customHeight="1">
      <c r="A156" s="5"/>
      <c r="B156" s="3"/>
      <c r="C156" s="3"/>
      <c r="D156" s="3"/>
      <c r="E156" s="3"/>
      <c r="F156" s="3"/>
      <c r="G156" s="3"/>
      <c r="H156" s="3"/>
      <c r="I156" s="3"/>
      <c r="J156" s="3"/>
      <c r="K156" s="49"/>
      <c r="L156" s="3"/>
      <c r="M156" s="3"/>
      <c r="N156" s="3"/>
      <c r="O156" s="3"/>
      <c r="P156" s="3"/>
      <c r="Q156" s="3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spans="1:35" ht="15.75" customHeight="1">
      <c r="A157" s="5"/>
      <c r="B157" s="3"/>
      <c r="C157" s="3"/>
      <c r="D157" s="3"/>
      <c r="E157" s="3"/>
      <c r="F157" s="3"/>
      <c r="G157" s="3"/>
      <c r="H157" s="3"/>
      <c r="I157" s="3"/>
      <c r="J157" s="3"/>
      <c r="K157" s="49"/>
      <c r="L157" s="3"/>
      <c r="M157" s="3"/>
      <c r="N157" s="3"/>
      <c r="O157" s="3"/>
      <c r="P157" s="3"/>
      <c r="Q157" s="3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spans="1:35" ht="15.75" customHeight="1">
      <c r="A158" s="5"/>
      <c r="B158" s="3"/>
      <c r="C158" s="3"/>
      <c r="D158" s="3"/>
      <c r="E158" s="3"/>
      <c r="F158" s="3"/>
      <c r="G158" s="3"/>
      <c r="H158" s="3"/>
      <c r="I158" s="3"/>
      <c r="J158" s="3"/>
      <c r="K158" s="49"/>
      <c r="L158" s="3"/>
      <c r="M158" s="3"/>
      <c r="N158" s="3"/>
      <c r="O158" s="3"/>
      <c r="P158" s="3"/>
      <c r="Q158" s="3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ht="15.75" customHeight="1">
      <c r="A159" s="5"/>
      <c r="B159" s="3"/>
      <c r="C159" s="3"/>
      <c r="D159" s="3"/>
      <c r="E159" s="3"/>
      <c r="F159" s="3"/>
      <c r="G159" s="3"/>
      <c r="H159" s="3"/>
      <c r="I159" s="3"/>
      <c r="J159" s="3"/>
      <c r="K159" s="49"/>
      <c r="L159" s="3"/>
      <c r="M159" s="3"/>
      <c r="N159" s="3"/>
      <c r="O159" s="3"/>
      <c r="P159" s="3"/>
      <c r="Q159" s="3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ht="15.75" customHeight="1">
      <c r="A160" s="5"/>
      <c r="B160" s="3"/>
      <c r="C160" s="3"/>
      <c r="D160" s="3"/>
      <c r="E160" s="3"/>
      <c r="F160" s="3"/>
      <c r="G160" s="3"/>
      <c r="H160" s="3"/>
      <c r="I160" s="3"/>
      <c r="J160" s="3"/>
      <c r="K160" s="49"/>
      <c r="L160" s="3"/>
      <c r="M160" s="3"/>
      <c r="N160" s="3"/>
      <c r="O160" s="3"/>
      <c r="P160" s="3"/>
      <c r="Q160" s="3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spans="1:35" ht="15.75" customHeight="1">
      <c r="A161" s="5"/>
      <c r="B161" s="3"/>
      <c r="C161" s="3"/>
      <c r="D161" s="3"/>
      <c r="E161" s="3"/>
      <c r="F161" s="3"/>
      <c r="G161" s="3"/>
      <c r="H161" s="3"/>
      <c r="I161" s="3"/>
      <c r="J161" s="3"/>
      <c r="K161" s="49"/>
      <c r="L161" s="3"/>
      <c r="M161" s="3"/>
      <c r="N161" s="3"/>
      <c r="O161" s="3"/>
      <c r="P161" s="3"/>
      <c r="Q161" s="3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spans="1:35" ht="15.75" customHeight="1">
      <c r="A162" s="5"/>
      <c r="B162" s="3"/>
      <c r="C162" s="3"/>
      <c r="D162" s="3"/>
      <c r="E162" s="3"/>
      <c r="F162" s="3"/>
      <c r="G162" s="3"/>
      <c r="H162" s="3"/>
      <c r="I162" s="3"/>
      <c r="J162" s="3"/>
      <c r="K162" s="49"/>
      <c r="L162" s="3"/>
      <c r="M162" s="3"/>
      <c r="N162" s="3"/>
      <c r="O162" s="3"/>
      <c r="P162" s="3"/>
      <c r="Q162" s="3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spans="1:35" ht="15.75" customHeight="1">
      <c r="A163" s="5"/>
      <c r="B163" s="3"/>
      <c r="C163" s="3"/>
      <c r="D163" s="3"/>
      <c r="E163" s="3"/>
      <c r="F163" s="3"/>
      <c r="G163" s="3"/>
      <c r="H163" s="3"/>
      <c r="I163" s="3"/>
      <c r="J163" s="3"/>
      <c r="K163" s="49"/>
      <c r="L163" s="3"/>
      <c r="M163" s="3"/>
      <c r="N163" s="3"/>
      <c r="O163" s="3"/>
      <c r="P163" s="3"/>
      <c r="Q163" s="3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spans="1:35" ht="15.75" customHeight="1">
      <c r="A164" s="5"/>
      <c r="B164" s="3"/>
      <c r="C164" s="3"/>
      <c r="D164" s="3"/>
      <c r="E164" s="3"/>
      <c r="F164" s="3"/>
      <c r="G164" s="3"/>
      <c r="H164" s="3"/>
      <c r="I164" s="3"/>
      <c r="J164" s="3"/>
      <c r="K164" s="49"/>
      <c r="L164" s="3"/>
      <c r="M164" s="3"/>
      <c r="N164" s="3"/>
      <c r="O164" s="3"/>
      <c r="P164" s="3"/>
      <c r="Q164" s="3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spans="1:35" ht="15.75" customHeight="1">
      <c r="A165" s="5"/>
      <c r="B165" s="3"/>
      <c r="C165" s="3"/>
      <c r="D165" s="3"/>
      <c r="E165" s="3"/>
      <c r="F165" s="3"/>
      <c r="G165" s="3"/>
      <c r="H165" s="3"/>
      <c r="I165" s="3"/>
      <c r="J165" s="3"/>
      <c r="K165" s="49"/>
      <c r="L165" s="3"/>
      <c r="M165" s="3"/>
      <c r="N165" s="3"/>
      <c r="O165" s="3"/>
      <c r="P165" s="3"/>
      <c r="Q165" s="3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spans="1:35" ht="15.75" customHeight="1">
      <c r="A166" s="5"/>
      <c r="B166" s="3"/>
      <c r="C166" s="3"/>
      <c r="D166" s="3"/>
      <c r="E166" s="3"/>
      <c r="F166" s="3"/>
      <c r="G166" s="3"/>
      <c r="H166" s="3"/>
      <c r="I166" s="3"/>
      <c r="J166" s="3"/>
      <c r="K166" s="49"/>
      <c r="L166" s="3"/>
      <c r="M166" s="3"/>
      <c r="N166" s="3"/>
      <c r="O166" s="3"/>
      <c r="P166" s="3"/>
      <c r="Q166" s="3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spans="1:35" ht="15.75" customHeight="1">
      <c r="A167" s="5"/>
      <c r="B167" s="3"/>
      <c r="C167" s="3"/>
      <c r="D167" s="3"/>
      <c r="E167" s="3"/>
      <c r="F167" s="3"/>
      <c r="G167" s="3"/>
      <c r="H167" s="3"/>
      <c r="I167" s="3"/>
      <c r="J167" s="3"/>
      <c r="K167" s="49"/>
      <c r="L167" s="3"/>
      <c r="M167" s="3"/>
      <c r="N167" s="3"/>
      <c r="O167" s="3"/>
      <c r="P167" s="3"/>
      <c r="Q167" s="3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ht="15.75" customHeight="1">
      <c r="A168" s="5"/>
      <c r="B168" s="3"/>
      <c r="C168" s="3"/>
      <c r="D168" s="3"/>
      <c r="E168" s="3"/>
      <c r="F168" s="3"/>
      <c r="G168" s="3"/>
      <c r="H168" s="3"/>
      <c r="I168" s="3"/>
      <c r="J168" s="3"/>
      <c r="K168" s="49"/>
      <c r="L168" s="3"/>
      <c r="M168" s="3"/>
      <c r="N168" s="3"/>
      <c r="O168" s="3"/>
      <c r="P168" s="3"/>
      <c r="Q168" s="3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spans="1:35" ht="15.75" customHeight="1">
      <c r="A169" s="5"/>
      <c r="B169" s="3"/>
      <c r="C169" s="3"/>
      <c r="D169" s="3"/>
      <c r="E169" s="3"/>
      <c r="F169" s="3"/>
      <c r="G169" s="3"/>
      <c r="H169" s="3"/>
      <c r="I169" s="3"/>
      <c r="J169" s="3"/>
      <c r="K169" s="49"/>
      <c r="L169" s="3"/>
      <c r="M169" s="3"/>
      <c r="N169" s="3"/>
      <c r="O169" s="3"/>
      <c r="P169" s="3"/>
      <c r="Q169" s="3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ht="15.75" customHeight="1">
      <c r="A170" s="5"/>
      <c r="B170" s="3"/>
      <c r="C170" s="3"/>
      <c r="D170" s="3"/>
      <c r="E170" s="3"/>
      <c r="F170" s="3"/>
      <c r="G170" s="3"/>
      <c r="H170" s="3"/>
      <c r="I170" s="3"/>
      <c r="J170" s="3"/>
      <c r="K170" s="49"/>
      <c r="L170" s="3"/>
      <c r="M170" s="3"/>
      <c r="N170" s="3"/>
      <c r="O170" s="3"/>
      <c r="P170" s="3"/>
      <c r="Q170" s="3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spans="1:35" ht="15.75" customHeight="1">
      <c r="A171" s="5"/>
      <c r="B171" s="3"/>
      <c r="C171" s="3"/>
      <c r="D171" s="3"/>
      <c r="E171" s="3"/>
      <c r="F171" s="3"/>
      <c r="G171" s="3"/>
      <c r="H171" s="3"/>
      <c r="I171" s="3"/>
      <c r="J171" s="3"/>
      <c r="K171" s="49"/>
      <c r="L171" s="3"/>
      <c r="M171" s="3"/>
      <c r="N171" s="3"/>
      <c r="O171" s="3"/>
      <c r="P171" s="3"/>
      <c r="Q171" s="3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spans="1:35" ht="15.75" customHeight="1">
      <c r="A172" s="5"/>
      <c r="B172" s="3"/>
      <c r="C172" s="3"/>
      <c r="D172" s="3"/>
      <c r="E172" s="3"/>
      <c r="F172" s="3"/>
      <c r="G172" s="3"/>
      <c r="H172" s="3"/>
      <c r="I172" s="3"/>
      <c r="J172" s="3"/>
      <c r="K172" s="49"/>
      <c r="L172" s="3"/>
      <c r="M172" s="3"/>
      <c r="N172" s="3"/>
      <c r="O172" s="3"/>
      <c r="P172" s="3"/>
      <c r="Q172" s="3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spans="1:35" ht="15.75" customHeight="1">
      <c r="A173" s="5"/>
      <c r="B173" s="3"/>
      <c r="C173" s="3"/>
      <c r="D173" s="3"/>
      <c r="E173" s="3"/>
      <c r="F173" s="3"/>
      <c r="G173" s="3"/>
      <c r="H173" s="3"/>
      <c r="I173" s="3"/>
      <c r="J173" s="3"/>
      <c r="K173" s="49"/>
      <c r="L173" s="3"/>
      <c r="M173" s="3"/>
      <c r="N173" s="3"/>
      <c r="O173" s="3"/>
      <c r="P173" s="3"/>
      <c r="Q173" s="3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spans="1:35" ht="15.75" customHeight="1">
      <c r="A174" s="5"/>
      <c r="B174" s="3"/>
      <c r="C174" s="3"/>
      <c r="D174" s="3"/>
      <c r="E174" s="3"/>
      <c r="F174" s="3"/>
      <c r="G174" s="3"/>
      <c r="H174" s="3"/>
      <c r="I174" s="3"/>
      <c r="J174" s="3"/>
      <c r="K174" s="49"/>
      <c r="L174" s="3"/>
      <c r="M174" s="3"/>
      <c r="N174" s="3"/>
      <c r="O174" s="3"/>
      <c r="P174" s="3"/>
      <c r="Q174" s="3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ht="15.75" customHeight="1">
      <c r="A175" s="5"/>
      <c r="B175" s="3"/>
      <c r="C175" s="3"/>
      <c r="D175" s="3"/>
      <c r="E175" s="3"/>
      <c r="F175" s="3"/>
      <c r="G175" s="3"/>
      <c r="H175" s="3"/>
      <c r="I175" s="3"/>
      <c r="J175" s="3"/>
      <c r="K175" s="49"/>
      <c r="L175" s="3"/>
      <c r="M175" s="3"/>
      <c r="N175" s="3"/>
      <c r="O175" s="3"/>
      <c r="P175" s="3"/>
      <c r="Q175" s="3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ht="15.75" customHeight="1">
      <c r="A176" s="5"/>
      <c r="B176" s="3"/>
      <c r="C176" s="3"/>
      <c r="D176" s="3"/>
      <c r="E176" s="3"/>
      <c r="F176" s="3"/>
      <c r="G176" s="3"/>
      <c r="H176" s="3"/>
      <c r="I176" s="3"/>
      <c r="J176" s="3"/>
      <c r="K176" s="49"/>
      <c r="L176" s="3"/>
      <c r="M176" s="3"/>
      <c r="N176" s="3"/>
      <c r="O176" s="3"/>
      <c r="P176" s="3"/>
      <c r="Q176" s="3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ht="15.75" customHeight="1">
      <c r="A177" s="5"/>
      <c r="B177" s="3"/>
      <c r="C177" s="3"/>
      <c r="D177" s="3"/>
      <c r="E177" s="3"/>
      <c r="F177" s="3"/>
      <c r="G177" s="3"/>
      <c r="H177" s="3"/>
      <c r="I177" s="3"/>
      <c r="J177" s="3"/>
      <c r="K177" s="49"/>
      <c r="L177" s="3"/>
      <c r="M177" s="3"/>
      <c r="N177" s="3"/>
      <c r="O177" s="3"/>
      <c r="P177" s="3"/>
      <c r="Q177" s="3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spans="1:35" ht="15.75" customHeight="1">
      <c r="A178" s="5"/>
      <c r="B178" s="3"/>
      <c r="C178" s="3"/>
      <c r="D178" s="3"/>
      <c r="E178" s="3"/>
      <c r="F178" s="3"/>
      <c r="G178" s="3"/>
      <c r="H178" s="3"/>
      <c r="I178" s="3"/>
      <c r="J178" s="3"/>
      <c r="K178" s="49"/>
      <c r="L178" s="3"/>
      <c r="M178" s="3"/>
      <c r="N178" s="3"/>
      <c r="O178" s="3"/>
      <c r="P178" s="3"/>
      <c r="Q178" s="3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spans="1:35" ht="15.75" customHeight="1">
      <c r="A179" s="5"/>
      <c r="B179" s="3"/>
      <c r="C179" s="3"/>
      <c r="D179" s="3"/>
      <c r="E179" s="3"/>
      <c r="F179" s="3"/>
      <c r="G179" s="3"/>
      <c r="H179" s="3"/>
      <c r="I179" s="3"/>
      <c r="J179" s="3"/>
      <c r="K179" s="49"/>
      <c r="L179" s="3"/>
      <c r="M179" s="3"/>
      <c r="N179" s="3"/>
      <c r="O179" s="3"/>
      <c r="P179" s="3"/>
      <c r="Q179" s="3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ht="15.75" customHeight="1">
      <c r="A180" s="5"/>
      <c r="B180" s="3"/>
      <c r="C180" s="3"/>
      <c r="D180" s="3"/>
      <c r="E180" s="3"/>
      <c r="F180" s="3"/>
      <c r="G180" s="3"/>
      <c r="H180" s="3"/>
      <c r="I180" s="3"/>
      <c r="J180" s="3"/>
      <c r="K180" s="49"/>
      <c r="L180" s="3"/>
      <c r="M180" s="3"/>
      <c r="N180" s="3"/>
      <c r="O180" s="3"/>
      <c r="P180" s="3"/>
      <c r="Q180" s="3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ht="15.75" customHeight="1">
      <c r="A181" s="5"/>
      <c r="B181" s="3"/>
      <c r="C181" s="3"/>
      <c r="D181" s="3"/>
      <c r="E181" s="3"/>
      <c r="F181" s="3"/>
      <c r="G181" s="3"/>
      <c r="H181" s="3"/>
      <c r="I181" s="3"/>
      <c r="J181" s="3"/>
      <c r="K181" s="49"/>
      <c r="L181" s="3"/>
      <c r="M181" s="3"/>
      <c r="N181" s="3"/>
      <c r="O181" s="3"/>
      <c r="P181" s="3"/>
      <c r="Q181" s="3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spans="1:35" ht="15.75" customHeight="1">
      <c r="A182" s="5"/>
      <c r="B182" s="3"/>
      <c r="C182" s="3"/>
      <c r="D182" s="3"/>
      <c r="E182" s="3"/>
      <c r="F182" s="3"/>
      <c r="G182" s="3"/>
      <c r="H182" s="3"/>
      <c r="I182" s="3"/>
      <c r="J182" s="3"/>
      <c r="K182" s="49"/>
      <c r="L182" s="3"/>
      <c r="M182" s="3"/>
      <c r="N182" s="3"/>
      <c r="O182" s="3"/>
      <c r="P182" s="3"/>
      <c r="Q182" s="3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spans="1:35" ht="15.75" customHeight="1">
      <c r="A183" s="5"/>
      <c r="B183" s="3"/>
      <c r="C183" s="3"/>
      <c r="D183" s="3"/>
      <c r="E183" s="3"/>
      <c r="F183" s="3"/>
      <c r="G183" s="3"/>
      <c r="H183" s="3"/>
      <c r="I183" s="3"/>
      <c r="J183" s="3"/>
      <c r="K183" s="49"/>
      <c r="L183" s="3"/>
      <c r="M183" s="3"/>
      <c r="N183" s="3"/>
      <c r="O183" s="3"/>
      <c r="P183" s="3"/>
      <c r="Q183" s="3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spans="1:35" ht="15.75" customHeight="1">
      <c r="A184" s="5"/>
      <c r="B184" s="3"/>
      <c r="C184" s="3"/>
      <c r="D184" s="3"/>
      <c r="E184" s="3"/>
      <c r="F184" s="3"/>
      <c r="G184" s="3"/>
      <c r="H184" s="3"/>
      <c r="I184" s="3"/>
      <c r="J184" s="3"/>
      <c r="K184" s="49"/>
      <c r="L184" s="3"/>
      <c r="M184" s="3"/>
      <c r="N184" s="3"/>
      <c r="O184" s="3"/>
      <c r="P184" s="3"/>
      <c r="Q184" s="3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spans="1:35" ht="15.75" customHeight="1">
      <c r="A185" s="5"/>
      <c r="B185" s="3"/>
      <c r="C185" s="3"/>
      <c r="D185" s="3"/>
      <c r="E185" s="3"/>
      <c r="F185" s="3"/>
      <c r="G185" s="3"/>
      <c r="H185" s="3"/>
      <c r="I185" s="3"/>
      <c r="J185" s="3"/>
      <c r="K185" s="49"/>
      <c r="L185" s="3"/>
      <c r="M185" s="3"/>
      <c r="N185" s="3"/>
      <c r="O185" s="3"/>
      <c r="P185" s="3"/>
      <c r="Q185" s="3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spans="1:35" ht="15.75" customHeight="1">
      <c r="A186" s="5"/>
      <c r="B186" s="3"/>
      <c r="C186" s="3"/>
      <c r="D186" s="3"/>
      <c r="E186" s="3"/>
      <c r="F186" s="3"/>
      <c r="G186" s="3"/>
      <c r="H186" s="3"/>
      <c r="I186" s="3"/>
      <c r="J186" s="3"/>
      <c r="K186" s="49"/>
      <c r="L186" s="3"/>
      <c r="M186" s="3"/>
      <c r="N186" s="3"/>
      <c r="O186" s="3"/>
      <c r="P186" s="3"/>
      <c r="Q186" s="3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spans="1:35" ht="15.75" customHeight="1">
      <c r="A187" s="5"/>
      <c r="B187" s="3"/>
      <c r="C187" s="3"/>
      <c r="D187" s="3"/>
      <c r="E187" s="3"/>
      <c r="F187" s="3"/>
      <c r="G187" s="3"/>
      <c r="H187" s="3"/>
      <c r="I187" s="3"/>
      <c r="J187" s="3"/>
      <c r="K187" s="49"/>
      <c r="L187" s="3"/>
      <c r="M187" s="3"/>
      <c r="N187" s="3"/>
      <c r="O187" s="3"/>
      <c r="P187" s="3"/>
      <c r="Q187" s="3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spans="1:35" ht="15.75" customHeight="1">
      <c r="A188" s="5"/>
      <c r="B188" s="3"/>
      <c r="C188" s="3"/>
      <c r="D188" s="3"/>
      <c r="E188" s="3"/>
      <c r="F188" s="3"/>
      <c r="G188" s="3"/>
      <c r="H188" s="3"/>
      <c r="I188" s="3"/>
      <c r="J188" s="3"/>
      <c r="K188" s="49"/>
      <c r="L188" s="3"/>
      <c r="M188" s="3"/>
      <c r="N188" s="3"/>
      <c r="O188" s="3"/>
      <c r="P188" s="3"/>
      <c r="Q188" s="3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spans="1:35" ht="15.75" customHeight="1">
      <c r="A189" s="5"/>
      <c r="B189" s="3"/>
      <c r="C189" s="3"/>
      <c r="D189" s="3"/>
      <c r="E189" s="3"/>
      <c r="F189" s="3"/>
      <c r="G189" s="3"/>
      <c r="H189" s="3"/>
      <c r="I189" s="3"/>
      <c r="J189" s="3"/>
      <c r="K189" s="49"/>
      <c r="L189" s="3"/>
      <c r="M189" s="3"/>
      <c r="N189" s="3"/>
      <c r="O189" s="3"/>
      <c r="P189" s="3"/>
      <c r="Q189" s="3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spans="1:35" ht="15.75" customHeight="1">
      <c r="A190" s="5"/>
      <c r="B190" s="3"/>
      <c r="C190" s="3"/>
      <c r="D190" s="3"/>
      <c r="E190" s="3"/>
      <c r="F190" s="3"/>
      <c r="G190" s="3"/>
      <c r="H190" s="3"/>
      <c r="I190" s="3"/>
      <c r="J190" s="3"/>
      <c r="K190" s="49"/>
      <c r="L190" s="3"/>
      <c r="M190" s="3"/>
      <c r="N190" s="3"/>
      <c r="O190" s="3"/>
      <c r="P190" s="3"/>
      <c r="Q190" s="3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spans="1:35" ht="15.75" customHeight="1">
      <c r="A191" s="5"/>
      <c r="B191" s="3"/>
      <c r="C191" s="3"/>
      <c r="D191" s="3"/>
      <c r="E191" s="3"/>
      <c r="F191" s="3"/>
      <c r="G191" s="3"/>
      <c r="H191" s="3"/>
      <c r="I191" s="3"/>
      <c r="J191" s="3"/>
      <c r="K191" s="49"/>
      <c r="L191" s="3"/>
      <c r="M191" s="3"/>
      <c r="N191" s="3"/>
      <c r="O191" s="3"/>
      <c r="P191" s="3"/>
      <c r="Q191" s="3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spans="1:35" ht="15.75" customHeight="1">
      <c r="A192" s="5"/>
      <c r="B192" s="3"/>
      <c r="C192" s="3"/>
      <c r="D192" s="3"/>
      <c r="E192" s="3"/>
      <c r="F192" s="3"/>
      <c r="G192" s="3"/>
      <c r="H192" s="3"/>
      <c r="I192" s="3"/>
      <c r="J192" s="3"/>
      <c r="K192" s="49"/>
      <c r="L192" s="3"/>
      <c r="M192" s="3"/>
      <c r="N192" s="3"/>
      <c r="O192" s="3"/>
      <c r="P192" s="3"/>
      <c r="Q192" s="3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spans="1:35" ht="15.75" customHeight="1">
      <c r="A193" s="5"/>
      <c r="B193" s="3"/>
      <c r="C193" s="3"/>
      <c r="D193" s="3"/>
      <c r="E193" s="3"/>
      <c r="F193" s="3"/>
      <c r="G193" s="3"/>
      <c r="H193" s="3"/>
      <c r="I193" s="3"/>
      <c r="J193" s="3"/>
      <c r="K193" s="49"/>
      <c r="L193" s="3"/>
      <c r="M193" s="3"/>
      <c r="N193" s="3"/>
      <c r="O193" s="3"/>
      <c r="P193" s="3"/>
      <c r="Q193" s="3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spans="1:35" ht="15.75" customHeight="1">
      <c r="A194" s="5"/>
      <c r="B194" s="3"/>
      <c r="C194" s="3"/>
      <c r="D194" s="3"/>
      <c r="E194" s="3"/>
      <c r="F194" s="3"/>
      <c r="G194" s="3"/>
      <c r="H194" s="3"/>
      <c r="I194" s="3"/>
      <c r="J194" s="3"/>
      <c r="K194" s="49"/>
      <c r="L194" s="3"/>
      <c r="M194" s="3"/>
      <c r="N194" s="3"/>
      <c r="O194" s="3"/>
      <c r="P194" s="3"/>
      <c r="Q194" s="3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spans="1:35" ht="15.75" customHeight="1">
      <c r="A195" s="5"/>
      <c r="B195" s="3"/>
      <c r="C195" s="3"/>
      <c r="D195" s="3"/>
      <c r="E195" s="3"/>
      <c r="F195" s="3"/>
      <c r="G195" s="3"/>
      <c r="H195" s="3"/>
      <c r="I195" s="3"/>
      <c r="J195" s="3"/>
      <c r="K195" s="49"/>
      <c r="L195" s="3"/>
      <c r="M195" s="3"/>
      <c r="N195" s="3"/>
      <c r="O195" s="3"/>
      <c r="P195" s="3"/>
      <c r="Q195" s="3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spans="1:35" ht="15.75" customHeight="1">
      <c r="A196" s="5"/>
      <c r="B196" s="3"/>
      <c r="C196" s="3"/>
      <c r="D196" s="3"/>
      <c r="E196" s="3"/>
      <c r="F196" s="3"/>
      <c r="G196" s="3"/>
      <c r="H196" s="3"/>
      <c r="I196" s="3"/>
      <c r="J196" s="3"/>
      <c r="K196" s="49"/>
      <c r="L196" s="3"/>
      <c r="M196" s="3"/>
      <c r="N196" s="3"/>
      <c r="O196" s="3"/>
      <c r="P196" s="3"/>
      <c r="Q196" s="3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spans="1:35" ht="15.75" customHeight="1">
      <c r="A197" s="5"/>
      <c r="B197" s="3"/>
      <c r="C197" s="3"/>
      <c r="D197" s="3"/>
      <c r="E197" s="3"/>
      <c r="F197" s="3"/>
      <c r="G197" s="3"/>
      <c r="H197" s="3"/>
      <c r="I197" s="3"/>
      <c r="J197" s="3"/>
      <c r="K197" s="49"/>
      <c r="L197" s="3"/>
      <c r="M197" s="3"/>
      <c r="N197" s="3"/>
      <c r="O197" s="3"/>
      <c r="P197" s="3"/>
      <c r="Q197" s="3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spans="1:35" ht="15.75" customHeight="1">
      <c r="A198" s="5"/>
      <c r="B198" s="3"/>
      <c r="C198" s="3"/>
      <c r="D198" s="3"/>
      <c r="E198" s="3"/>
      <c r="F198" s="3"/>
      <c r="G198" s="3"/>
      <c r="H198" s="3"/>
      <c r="I198" s="3"/>
      <c r="J198" s="3"/>
      <c r="K198" s="49"/>
      <c r="L198" s="3"/>
      <c r="M198" s="3"/>
      <c r="N198" s="3"/>
      <c r="O198" s="3"/>
      <c r="P198" s="3"/>
      <c r="Q198" s="3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spans="1:35" ht="15.75" customHeight="1">
      <c r="A199" s="5"/>
      <c r="B199" s="3"/>
      <c r="C199" s="3"/>
      <c r="D199" s="3"/>
      <c r="E199" s="3"/>
      <c r="F199" s="3"/>
      <c r="G199" s="3"/>
      <c r="H199" s="3"/>
      <c r="I199" s="3"/>
      <c r="J199" s="3"/>
      <c r="K199" s="49"/>
      <c r="L199" s="3"/>
      <c r="M199" s="3"/>
      <c r="N199" s="3"/>
      <c r="O199" s="3"/>
      <c r="P199" s="3"/>
      <c r="Q199" s="3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spans="1:35" ht="15.75" customHeight="1">
      <c r="A200" s="5"/>
      <c r="B200" s="3"/>
      <c r="C200" s="3"/>
      <c r="D200" s="3"/>
      <c r="E200" s="3"/>
      <c r="F200" s="3"/>
      <c r="G200" s="3"/>
      <c r="H200" s="3"/>
      <c r="I200" s="3"/>
      <c r="J200" s="3"/>
      <c r="K200" s="49"/>
      <c r="L200" s="3"/>
      <c r="M200" s="3"/>
      <c r="N200" s="3"/>
      <c r="O200" s="3"/>
      <c r="P200" s="3"/>
      <c r="Q200" s="3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spans="1:35" ht="15.75" customHeight="1">
      <c r="A201" s="5"/>
      <c r="B201" s="3"/>
      <c r="C201" s="3"/>
      <c r="D201" s="3"/>
      <c r="E201" s="3"/>
      <c r="F201" s="3"/>
      <c r="G201" s="3"/>
      <c r="H201" s="3"/>
      <c r="I201" s="3"/>
      <c r="J201" s="3"/>
      <c r="K201" s="49"/>
      <c r="L201" s="3"/>
      <c r="M201" s="3"/>
      <c r="N201" s="3"/>
      <c r="O201" s="3"/>
      <c r="P201" s="3"/>
      <c r="Q201" s="3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spans="1:35" ht="15.75" customHeight="1">
      <c r="A202" s="5"/>
      <c r="B202" s="3"/>
      <c r="C202" s="3"/>
      <c r="D202" s="3"/>
      <c r="E202" s="3"/>
      <c r="F202" s="3"/>
      <c r="G202" s="3"/>
      <c r="H202" s="3"/>
      <c r="I202" s="3"/>
      <c r="J202" s="3"/>
      <c r="K202" s="49"/>
      <c r="L202" s="3"/>
      <c r="M202" s="3"/>
      <c r="N202" s="3"/>
      <c r="O202" s="3"/>
      <c r="P202" s="3"/>
      <c r="Q202" s="3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spans="1:35" ht="15.75" customHeight="1">
      <c r="A203" s="5"/>
      <c r="B203" s="3"/>
      <c r="C203" s="3"/>
      <c r="D203" s="3"/>
      <c r="E203" s="3"/>
      <c r="F203" s="3"/>
      <c r="G203" s="3"/>
      <c r="H203" s="3"/>
      <c r="I203" s="3"/>
      <c r="J203" s="3"/>
      <c r="K203" s="49"/>
      <c r="L203" s="3"/>
      <c r="M203" s="3"/>
      <c r="N203" s="3"/>
      <c r="O203" s="3"/>
      <c r="P203" s="3"/>
      <c r="Q203" s="3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spans="1:35" ht="15.75" customHeight="1">
      <c r="A204" s="5"/>
      <c r="B204" s="3"/>
      <c r="C204" s="3"/>
      <c r="D204" s="3"/>
      <c r="E204" s="3"/>
      <c r="F204" s="3"/>
      <c r="G204" s="3"/>
      <c r="H204" s="3"/>
      <c r="I204" s="3"/>
      <c r="J204" s="3"/>
      <c r="K204" s="49"/>
      <c r="L204" s="3"/>
      <c r="M204" s="3"/>
      <c r="N204" s="3"/>
      <c r="O204" s="3"/>
      <c r="P204" s="3"/>
      <c r="Q204" s="3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spans="1:35" ht="15.75" customHeight="1">
      <c r="A205" s="5"/>
      <c r="B205" s="3"/>
      <c r="C205" s="3"/>
      <c r="D205" s="3"/>
      <c r="E205" s="3"/>
      <c r="F205" s="3"/>
      <c r="G205" s="3"/>
      <c r="H205" s="3"/>
      <c r="I205" s="3"/>
      <c r="J205" s="3"/>
      <c r="K205" s="49"/>
      <c r="L205" s="3"/>
      <c r="M205" s="3"/>
      <c r="N205" s="3"/>
      <c r="O205" s="3"/>
      <c r="P205" s="3"/>
      <c r="Q205" s="3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spans="1:35" ht="15.75" customHeight="1">
      <c r="A206" s="5"/>
      <c r="B206" s="3"/>
      <c r="C206" s="3"/>
      <c r="D206" s="3"/>
      <c r="E206" s="3"/>
      <c r="F206" s="3"/>
      <c r="G206" s="3"/>
      <c r="H206" s="3"/>
      <c r="I206" s="3"/>
      <c r="J206" s="3"/>
      <c r="K206" s="49"/>
      <c r="L206" s="3"/>
      <c r="M206" s="3"/>
      <c r="N206" s="3"/>
      <c r="O206" s="3"/>
      <c r="P206" s="3"/>
      <c r="Q206" s="3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spans="1:35" ht="15.75" customHeight="1">
      <c r="A207" s="5"/>
      <c r="B207" s="3"/>
      <c r="C207" s="3"/>
      <c r="D207" s="3"/>
      <c r="E207" s="3"/>
      <c r="F207" s="3"/>
      <c r="G207" s="3"/>
      <c r="H207" s="3"/>
      <c r="I207" s="3"/>
      <c r="J207" s="3"/>
      <c r="K207" s="49"/>
      <c r="L207" s="3"/>
      <c r="M207" s="3"/>
      <c r="N207" s="3"/>
      <c r="O207" s="3"/>
      <c r="P207" s="3"/>
      <c r="Q207" s="3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spans="1:35" ht="15.75" customHeight="1">
      <c r="A208" s="5"/>
      <c r="B208" s="3"/>
      <c r="C208" s="3"/>
      <c r="D208" s="3"/>
      <c r="E208" s="3"/>
      <c r="F208" s="3"/>
      <c r="G208" s="3"/>
      <c r="H208" s="3"/>
      <c r="I208" s="3"/>
      <c r="J208" s="3"/>
      <c r="K208" s="49"/>
      <c r="L208" s="3"/>
      <c r="M208" s="3"/>
      <c r="N208" s="3"/>
      <c r="O208" s="3"/>
      <c r="P208" s="3"/>
      <c r="Q208" s="3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spans="1:35" ht="15.75" customHeight="1">
      <c r="A209" s="5"/>
      <c r="B209" s="3"/>
      <c r="C209" s="3"/>
      <c r="D209" s="3"/>
      <c r="E209" s="3"/>
      <c r="F209" s="3"/>
      <c r="G209" s="3"/>
      <c r="H209" s="3"/>
      <c r="I209" s="3"/>
      <c r="J209" s="3"/>
      <c r="K209" s="49"/>
      <c r="L209" s="3"/>
      <c r="M209" s="3"/>
      <c r="N209" s="3"/>
      <c r="O209" s="3"/>
      <c r="P209" s="3"/>
      <c r="Q209" s="3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spans="1:35" ht="15.75" customHeight="1">
      <c r="A210" s="5"/>
      <c r="B210" s="3"/>
      <c r="C210" s="3"/>
      <c r="D210" s="3"/>
      <c r="E210" s="3"/>
      <c r="F210" s="3"/>
      <c r="G210" s="3"/>
      <c r="H210" s="3"/>
      <c r="I210" s="3"/>
      <c r="J210" s="3"/>
      <c r="K210" s="49"/>
      <c r="L210" s="3"/>
      <c r="M210" s="3"/>
      <c r="N210" s="3"/>
      <c r="O210" s="3"/>
      <c r="P210" s="3"/>
      <c r="Q210" s="3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spans="1:35" ht="15.75" customHeight="1">
      <c r="A211" s="5"/>
      <c r="B211" s="3"/>
      <c r="C211" s="3"/>
      <c r="D211" s="3"/>
      <c r="E211" s="3"/>
      <c r="F211" s="3"/>
      <c r="G211" s="3"/>
      <c r="H211" s="3"/>
      <c r="I211" s="3"/>
      <c r="J211" s="3"/>
      <c r="K211" s="49"/>
      <c r="L211" s="3"/>
      <c r="M211" s="3"/>
      <c r="N211" s="3"/>
      <c r="O211" s="3"/>
      <c r="P211" s="3"/>
      <c r="Q211" s="3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spans="1:35" ht="15.75" customHeight="1">
      <c r="A212" s="5"/>
      <c r="B212" s="3"/>
      <c r="C212" s="3"/>
      <c r="D212" s="3"/>
      <c r="E212" s="3"/>
      <c r="F212" s="3"/>
      <c r="G212" s="3"/>
      <c r="H212" s="3"/>
      <c r="I212" s="3"/>
      <c r="J212" s="3"/>
      <c r="K212" s="49"/>
      <c r="L212" s="3"/>
      <c r="M212" s="3"/>
      <c r="N212" s="3"/>
      <c r="O212" s="3"/>
      <c r="P212" s="3"/>
      <c r="Q212" s="3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spans="1:35" ht="15.75" customHeight="1">
      <c r="A213" s="5"/>
      <c r="B213" s="3"/>
      <c r="C213" s="3"/>
      <c r="D213" s="3"/>
      <c r="E213" s="3"/>
      <c r="F213" s="3"/>
      <c r="G213" s="3"/>
      <c r="H213" s="3"/>
      <c r="I213" s="3"/>
      <c r="J213" s="3"/>
      <c r="K213" s="49"/>
      <c r="L213" s="3"/>
      <c r="M213" s="3"/>
      <c r="N213" s="3"/>
      <c r="O213" s="3"/>
      <c r="P213" s="3"/>
      <c r="Q213" s="3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spans="1:35" ht="15.75" customHeight="1">
      <c r="A214" s="5"/>
      <c r="B214" s="3"/>
      <c r="C214" s="3"/>
      <c r="D214" s="3"/>
      <c r="E214" s="3"/>
      <c r="F214" s="3"/>
      <c r="G214" s="3"/>
      <c r="H214" s="3"/>
      <c r="I214" s="3"/>
      <c r="J214" s="3"/>
      <c r="K214" s="49"/>
      <c r="L214" s="3"/>
      <c r="M214" s="3"/>
      <c r="N214" s="3"/>
      <c r="O214" s="3"/>
      <c r="P214" s="3"/>
      <c r="Q214" s="3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spans="1:35" ht="15.75" customHeight="1">
      <c r="A215" s="5"/>
      <c r="B215" s="3"/>
      <c r="C215" s="3"/>
      <c r="D215" s="3"/>
      <c r="E215" s="3"/>
      <c r="F215" s="3"/>
      <c r="G215" s="3"/>
      <c r="H215" s="3"/>
      <c r="I215" s="3"/>
      <c r="J215" s="3"/>
      <c r="K215" s="49"/>
      <c r="L215" s="3"/>
      <c r="M215" s="3"/>
      <c r="N215" s="3"/>
      <c r="O215" s="3"/>
      <c r="P215" s="3"/>
      <c r="Q215" s="3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spans="1:35" ht="15.75" customHeight="1">
      <c r="A216" s="5"/>
      <c r="B216" s="3"/>
      <c r="C216" s="3"/>
      <c r="D216" s="3"/>
      <c r="E216" s="3"/>
      <c r="F216" s="3"/>
      <c r="G216" s="3"/>
      <c r="H216" s="3"/>
      <c r="I216" s="3"/>
      <c r="J216" s="3"/>
      <c r="K216" s="49"/>
      <c r="L216" s="3"/>
      <c r="M216" s="3"/>
      <c r="N216" s="3"/>
      <c r="O216" s="3"/>
      <c r="P216" s="3"/>
      <c r="Q216" s="3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spans="1:35" ht="15.75" customHeight="1">
      <c r="A217" s="5"/>
      <c r="B217" s="3"/>
      <c r="C217" s="3"/>
      <c r="D217" s="3"/>
      <c r="E217" s="3"/>
      <c r="F217" s="3"/>
      <c r="G217" s="3"/>
      <c r="H217" s="3"/>
      <c r="I217" s="3"/>
      <c r="J217" s="3"/>
      <c r="K217" s="49"/>
      <c r="L217" s="3"/>
      <c r="M217" s="3"/>
      <c r="N217" s="3"/>
      <c r="O217" s="3"/>
      <c r="P217" s="3"/>
      <c r="Q217" s="3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spans="1:35" ht="15.75" customHeight="1">
      <c r="A218" s="5"/>
      <c r="B218" s="3"/>
      <c r="C218" s="3"/>
      <c r="D218" s="3"/>
      <c r="E218" s="3"/>
      <c r="F218" s="3"/>
      <c r="G218" s="3"/>
      <c r="H218" s="3"/>
      <c r="I218" s="3"/>
      <c r="J218" s="3"/>
      <c r="K218" s="49"/>
      <c r="L218" s="3"/>
      <c r="M218" s="3"/>
      <c r="N218" s="3"/>
      <c r="O218" s="3"/>
      <c r="P218" s="3"/>
      <c r="Q218" s="3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spans="1:35" ht="15.75" customHeight="1">
      <c r="A219" s="5"/>
      <c r="B219" s="3"/>
      <c r="C219" s="3"/>
      <c r="D219" s="3"/>
      <c r="E219" s="3"/>
      <c r="F219" s="3"/>
      <c r="G219" s="3"/>
      <c r="H219" s="3"/>
      <c r="I219" s="3"/>
      <c r="J219" s="3"/>
      <c r="K219" s="49"/>
      <c r="L219" s="3"/>
      <c r="M219" s="3"/>
      <c r="N219" s="3"/>
      <c r="O219" s="3"/>
      <c r="P219" s="3"/>
      <c r="Q219" s="3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spans="1:35" ht="15.75" customHeight="1">
      <c r="A220" s="5"/>
      <c r="B220" s="3"/>
      <c r="C220" s="3"/>
      <c r="D220" s="3"/>
      <c r="E220" s="3"/>
      <c r="F220" s="3"/>
      <c r="G220" s="3"/>
      <c r="H220" s="3"/>
      <c r="I220" s="3"/>
      <c r="J220" s="3"/>
      <c r="K220" s="49"/>
      <c r="L220" s="3"/>
      <c r="M220" s="3"/>
      <c r="N220" s="3"/>
      <c r="O220" s="3"/>
      <c r="P220" s="3"/>
      <c r="Q220" s="3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spans="1:35" ht="15.75" customHeight="1">
      <c r="A221" s="5"/>
      <c r="B221" s="3"/>
      <c r="C221" s="3"/>
      <c r="D221" s="3"/>
      <c r="E221" s="3"/>
      <c r="F221" s="3"/>
      <c r="G221" s="3"/>
      <c r="H221" s="3"/>
      <c r="I221" s="3"/>
      <c r="J221" s="3"/>
      <c r="K221" s="49"/>
      <c r="L221" s="3"/>
      <c r="M221" s="3"/>
      <c r="N221" s="3"/>
      <c r="O221" s="3"/>
      <c r="P221" s="3"/>
      <c r="Q221" s="3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spans="1:35" ht="15.75" customHeight="1">
      <c r="A222" s="5"/>
      <c r="B222" s="3"/>
      <c r="C222" s="3"/>
      <c r="D222" s="3"/>
      <c r="E222" s="3"/>
      <c r="F222" s="3"/>
      <c r="G222" s="3"/>
      <c r="H222" s="3"/>
      <c r="I222" s="3"/>
      <c r="J222" s="3"/>
      <c r="K222" s="49"/>
      <c r="L222" s="3"/>
      <c r="M222" s="3"/>
      <c r="N222" s="3"/>
      <c r="O222" s="3"/>
      <c r="P222" s="3"/>
      <c r="Q222" s="3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spans="1:35" ht="15.75" customHeight="1">
      <c r="A223" s="5"/>
      <c r="B223" s="3"/>
      <c r="C223" s="3"/>
      <c r="D223" s="3"/>
      <c r="E223" s="3"/>
      <c r="F223" s="3"/>
      <c r="G223" s="3"/>
      <c r="H223" s="3"/>
      <c r="I223" s="3"/>
      <c r="J223" s="3"/>
      <c r="K223" s="49"/>
      <c r="L223" s="3"/>
      <c r="M223" s="3"/>
      <c r="N223" s="3"/>
      <c r="O223" s="3"/>
      <c r="P223" s="3"/>
      <c r="Q223" s="3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spans="1:35" ht="15.75" customHeight="1">
      <c r="A224" s="5"/>
      <c r="B224" s="3"/>
      <c r="C224" s="3"/>
      <c r="D224" s="3"/>
      <c r="E224" s="3"/>
      <c r="F224" s="3"/>
      <c r="G224" s="3"/>
      <c r="H224" s="3"/>
      <c r="I224" s="3"/>
      <c r="J224" s="3"/>
      <c r="K224" s="49"/>
      <c r="L224" s="3"/>
      <c r="M224" s="3"/>
      <c r="N224" s="3"/>
      <c r="O224" s="3"/>
      <c r="P224" s="3"/>
      <c r="Q224" s="3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spans="1:35" ht="15.75" customHeight="1">
      <c r="A225" s="5"/>
      <c r="B225" s="3"/>
      <c r="C225" s="3"/>
      <c r="D225" s="3"/>
      <c r="E225" s="3"/>
      <c r="F225" s="3"/>
      <c r="G225" s="3"/>
      <c r="H225" s="3"/>
      <c r="I225" s="3"/>
      <c r="J225" s="3"/>
      <c r="K225" s="49"/>
      <c r="L225" s="3"/>
      <c r="M225" s="3"/>
      <c r="N225" s="3"/>
      <c r="O225" s="3"/>
      <c r="P225" s="3"/>
      <c r="Q225" s="3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spans="1:35" ht="15.75" customHeight="1">
      <c r="A226" s="5"/>
      <c r="B226" s="3"/>
      <c r="C226" s="3"/>
      <c r="D226" s="3"/>
      <c r="E226" s="3"/>
      <c r="F226" s="3"/>
      <c r="G226" s="3"/>
      <c r="H226" s="3"/>
      <c r="I226" s="3"/>
      <c r="J226" s="3"/>
      <c r="K226" s="49"/>
      <c r="L226" s="3"/>
      <c r="M226" s="3"/>
      <c r="N226" s="3"/>
      <c r="O226" s="3"/>
      <c r="P226" s="3"/>
      <c r="Q226" s="3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spans="1:35" ht="15.75" customHeight="1">
      <c r="A227" s="5"/>
      <c r="B227" s="3"/>
      <c r="C227" s="3"/>
      <c r="D227" s="3"/>
      <c r="E227" s="3"/>
      <c r="F227" s="3"/>
      <c r="G227" s="3"/>
      <c r="H227" s="3"/>
      <c r="I227" s="3"/>
      <c r="J227" s="3"/>
      <c r="K227" s="49"/>
      <c r="L227" s="3"/>
      <c r="M227" s="3"/>
      <c r="N227" s="3"/>
      <c r="O227" s="3"/>
      <c r="P227" s="3"/>
      <c r="Q227" s="3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spans="1:35" ht="15.75" customHeight="1">
      <c r="A228" s="5"/>
      <c r="B228" s="3"/>
      <c r="C228" s="3"/>
      <c r="D228" s="3"/>
      <c r="E228" s="3"/>
      <c r="F228" s="3"/>
      <c r="G228" s="3"/>
      <c r="H228" s="3"/>
      <c r="I228" s="3"/>
      <c r="J228" s="3"/>
      <c r="K228" s="49"/>
      <c r="L228" s="3"/>
      <c r="M228" s="3"/>
      <c r="N228" s="3"/>
      <c r="O228" s="3"/>
      <c r="P228" s="3"/>
      <c r="Q228" s="3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spans="1:35" ht="15.75" customHeight="1">
      <c r="A229" s="5"/>
      <c r="B229" s="3"/>
      <c r="C229" s="3"/>
      <c r="D229" s="3"/>
      <c r="E229" s="3"/>
      <c r="F229" s="3"/>
      <c r="G229" s="3"/>
      <c r="H229" s="3"/>
      <c r="I229" s="3"/>
      <c r="J229" s="3"/>
      <c r="K229" s="49"/>
      <c r="L229" s="3"/>
      <c r="M229" s="3"/>
      <c r="N229" s="3"/>
      <c r="O229" s="3"/>
      <c r="P229" s="3"/>
      <c r="Q229" s="3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spans="1:35" ht="15.75" customHeight="1">
      <c r="A230" s="5"/>
      <c r="B230" s="3"/>
      <c r="C230" s="3"/>
      <c r="D230" s="3"/>
      <c r="E230" s="3"/>
      <c r="F230" s="3"/>
      <c r="G230" s="3"/>
      <c r="H230" s="3"/>
      <c r="I230" s="3"/>
      <c r="J230" s="3"/>
      <c r="K230" s="49"/>
      <c r="L230" s="3"/>
      <c r="M230" s="3"/>
      <c r="N230" s="3"/>
      <c r="O230" s="3"/>
      <c r="P230" s="3"/>
      <c r="Q230" s="3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spans="1:35" ht="15.75" customHeight="1">
      <c r="A231" s="5"/>
      <c r="B231" s="3"/>
      <c r="C231" s="3"/>
      <c r="D231" s="3"/>
      <c r="E231" s="3"/>
      <c r="F231" s="3"/>
      <c r="G231" s="3"/>
      <c r="H231" s="3"/>
      <c r="I231" s="3"/>
      <c r="J231" s="3"/>
      <c r="K231" s="49"/>
      <c r="L231" s="3"/>
      <c r="M231" s="3"/>
      <c r="N231" s="3"/>
      <c r="O231" s="3"/>
      <c r="P231" s="3"/>
      <c r="Q231" s="3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spans="1:35" ht="15.75" customHeight="1">
      <c r="A232" s="5"/>
      <c r="B232" s="3"/>
      <c r="C232" s="3"/>
      <c r="D232" s="3"/>
      <c r="E232" s="3"/>
      <c r="F232" s="3"/>
      <c r="G232" s="3"/>
      <c r="H232" s="3"/>
      <c r="I232" s="3"/>
      <c r="J232" s="3"/>
      <c r="K232" s="49"/>
      <c r="L232" s="3"/>
      <c r="M232" s="3"/>
      <c r="N232" s="3"/>
      <c r="O232" s="3"/>
      <c r="P232" s="3"/>
      <c r="Q232" s="3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spans="1:35" ht="15.75" customHeight="1">
      <c r="A233" s="5"/>
      <c r="B233" s="3"/>
      <c r="C233" s="3"/>
      <c r="D233" s="3"/>
      <c r="E233" s="3"/>
      <c r="F233" s="3"/>
      <c r="G233" s="3"/>
      <c r="H233" s="3"/>
      <c r="I233" s="3"/>
      <c r="J233" s="3"/>
      <c r="K233" s="49"/>
      <c r="L233" s="3"/>
      <c r="M233" s="3"/>
      <c r="N233" s="3"/>
      <c r="O233" s="3"/>
      <c r="P233" s="3"/>
      <c r="Q233" s="3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spans="1:35" ht="15.75" customHeight="1">
      <c r="A234" s="5"/>
      <c r="B234" s="3"/>
      <c r="C234" s="3"/>
      <c r="D234" s="3"/>
      <c r="E234" s="3"/>
      <c r="F234" s="3"/>
      <c r="G234" s="3"/>
      <c r="H234" s="3"/>
      <c r="I234" s="3"/>
      <c r="J234" s="3"/>
      <c r="K234" s="49"/>
      <c r="L234" s="3"/>
      <c r="M234" s="3"/>
      <c r="N234" s="3"/>
      <c r="O234" s="3"/>
      <c r="P234" s="3"/>
      <c r="Q234" s="3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spans="1:35" ht="15.75" customHeight="1">
      <c r="A235" s="5"/>
      <c r="B235" s="3"/>
      <c r="C235" s="3"/>
      <c r="D235" s="3"/>
      <c r="E235" s="3"/>
      <c r="F235" s="3"/>
      <c r="G235" s="3"/>
      <c r="H235" s="3"/>
      <c r="I235" s="3"/>
      <c r="J235" s="3"/>
      <c r="K235" s="49"/>
      <c r="L235" s="3"/>
      <c r="M235" s="3"/>
      <c r="N235" s="3"/>
      <c r="O235" s="3"/>
      <c r="P235" s="3"/>
      <c r="Q235" s="3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spans="1:35" ht="15.75" customHeight="1">
      <c r="A236" s="5"/>
      <c r="B236" s="3"/>
      <c r="C236" s="3"/>
      <c r="D236" s="3"/>
      <c r="E236" s="3"/>
      <c r="F236" s="3"/>
      <c r="G236" s="3"/>
      <c r="H236" s="3"/>
      <c r="I236" s="3"/>
      <c r="J236" s="3"/>
      <c r="K236" s="49"/>
      <c r="L236" s="3"/>
      <c r="M236" s="3"/>
      <c r="N236" s="3"/>
      <c r="O236" s="3"/>
      <c r="P236" s="3"/>
      <c r="Q236" s="3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spans="1:35" ht="15.75" customHeight="1">
      <c r="A237" s="5"/>
      <c r="B237" s="3"/>
      <c r="C237" s="3"/>
      <c r="D237" s="3"/>
      <c r="E237" s="3"/>
      <c r="F237" s="3"/>
      <c r="G237" s="3"/>
      <c r="H237" s="3"/>
      <c r="I237" s="3"/>
      <c r="J237" s="3"/>
      <c r="K237" s="49"/>
      <c r="L237" s="3"/>
      <c r="M237" s="3"/>
      <c r="N237" s="3"/>
      <c r="O237" s="3"/>
      <c r="P237" s="3"/>
      <c r="Q237" s="3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spans="1:35" ht="15.75" customHeight="1">
      <c r="A238" s="5"/>
      <c r="B238" s="3"/>
      <c r="C238" s="3"/>
      <c r="D238" s="3"/>
      <c r="E238" s="3"/>
      <c r="F238" s="3"/>
      <c r="G238" s="3"/>
      <c r="H238" s="3"/>
      <c r="I238" s="3"/>
      <c r="J238" s="3"/>
      <c r="K238" s="49"/>
      <c r="L238" s="3"/>
      <c r="M238" s="3"/>
      <c r="N238" s="3"/>
      <c r="O238" s="3"/>
      <c r="P238" s="3"/>
      <c r="Q238" s="3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spans="1:35" ht="15.75" customHeight="1">
      <c r="A239" s="5"/>
      <c r="B239" s="3"/>
      <c r="C239" s="3"/>
      <c r="D239" s="3"/>
      <c r="E239" s="3"/>
      <c r="F239" s="3"/>
      <c r="G239" s="3"/>
      <c r="H239" s="3"/>
      <c r="I239" s="3"/>
      <c r="J239" s="3"/>
      <c r="K239" s="49"/>
      <c r="L239" s="3"/>
      <c r="M239" s="3"/>
      <c r="N239" s="3"/>
      <c r="O239" s="3"/>
      <c r="P239" s="3"/>
      <c r="Q239" s="3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spans="1:35" ht="15.75" customHeight="1">
      <c r="A240" s="5"/>
      <c r="B240" s="3"/>
      <c r="C240" s="3"/>
      <c r="D240" s="3"/>
      <c r="E240" s="3"/>
      <c r="F240" s="3"/>
      <c r="G240" s="3"/>
      <c r="H240" s="3"/>
      <c r="I240" s="3"/>
      <c r="J240" s="3"/>
      <c r="K240" s="49"/>
      <c r="L240" s="3"/>
      <c r="M240" s="3"/>
      <c r="N240" s="3"/>
      <c r="O240" s="3"/>
      <c r="P240" s="3"/>
      <c r="Q240" s="3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spans="1:35" ht="15.75" customHeight="1">
      <c r="A241" s="5"/>
      <c r="B241" s="3"/>
      <c r="C241" s="3"/>
      <c r="D241" s="3"/>
      <c r="E241" s="3"/>
      <c r="F241" s="3"/>
      <c r="G241" s="3"/>
      <c r="H241" s="3"/>
      <c r="I241" s="3"/>
      <c r="J241" s="3"/>
      <c r="K241" s="49"/>
      <c r="L241" s="3"/>
      <c r="M241" s="3"/>
      <c r="N241" s="3"/>
      <c r="O241" s="3"/>
      <c r="P241" s="3"/>
      <c r="Q241" s="3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spans="1:35" ht="15.75" customHeight="1">
      <c r="A242" s="5"/>
      <c r="B242" s="3"/>
      <c r="C242" s="3"/>
      <c r="D242" s="3"/>
      <c r="E242" s="3"/>
      <c r="F242" s="3"/>
      <c r="G242" s="3"/>
      <c r="H242" s="3"/>
      <c r="I242" s="3"/>
      <c r="J242" s="3"/>
      <c r="K242" s="49"/>
      <c r="L242" s="3"/>
      <c r="M242" s="3"/>
      <c r="N242" s="3"/>
      <c r="O242" s="3"/>
      <c r="P242" s="3"/>
      <c r="Q242" s="3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spans="1:35" ht="15.75" customHeight="1">
      <c r="A243" s="5"/>
      <c r="B243" s="3"/>
      <c r="C243" s="3"/>
      <c r="D243" s="3"/>
      <c r="E243" s="3"/>
      <c r="F243" s="3"/>
      <c r="G243" s="3"/>
      <c r="H243" s="3"/>
      <c r="I243" s="3"/>
      <c r="J243" s="3"/>
      <c r="K243" s="49"/>
      <c r="L243" s="3"/>
      <c r="M243" s="3"/>
      <c r="N243" s="3"/>
      <c r="O243" s="3"/>
      <c r="P243" s="3"/>
      <c r="Q243" s="3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spans="1:35" ht="15.75" customHeight="1">
      <c r="A244" s="5"/>
      <c r="B244" s="3"/>
      <c r="C244" s="3"/>
      <c r="D244" s="3"/>
      <c r="E244" s="3"/>
      <c r="F244" s="3"/>
      <c r="G244" s="3"/>
      <c r="H244" s="3"/>
      <c r="I244" s="3"/>
      <c r="J244" s="3"/>
      <c r="K244" s="49"/>
      <c r="L244" s="3"/>
      <c r="M244" s="3"/>
      <c r="N244" s="3"/>
      <c r="O244" s="3"/>
      <c r="P244" s="3"/>
      <c r="Q244" s="3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spans="1:35" ht="15.75" customHeight="1">
      <c r="A245" s="5"/>
      <c r="B245" s="3"/>
      <c r="C245" s="3"/>
      <c r="D245" s="3"/>
      <c r="E245" s="3"/>
      <c r="F245" s="3"/>
      <c r="G245" s="3"/>
      <c r="H245" s="3"/>
      <c r="I245" s="3"/>
      <c r="J245" s="3"/>
      <c r="K245" s="49"/>
      <c r="L245" s="3"/>
      <c r="M245" s="3"/>
      <c r="N245" s="3"/>
      <c r="O245" s="3"/>
      <c r="P245" s="3"/>
      <c r="Q245" s="3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spans="1:35" ht="15.75" customHeight="1">
      <c r="A246" s="5"/>
      <c r="B246" s="3"/>
      <c r="C246" s="3"/>
      <c r="D246" s="3"/>
      <c r="E246" s="3"/>
      <c r="F246" s="3"/>
      <c r="G246" s="3"/>
      <c r="H246" s="3"/>
      <c r="I246" s="3"/>
      <c r="J246" s="3"/>
      <c r="K246" s="49"/>
      <c r="L246" s="3"/>
      <c r="M246" s="3"/>
      <c r="N246" s="3"/>
      <c r="O246" s="3"/>
      <c r="P246" s="3"/>
      <c r="Q246" s="3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spans="1:35" ht="15.75" customHeight="1">
      <c r="A247" s="5"/>
      <c r="B247" s="3"/>
      <c r="C247" s="3"/>
      <c r="D247" s="3"/>
      <c r="E247" s="3"/>
      <c r="F247" s="3"/>
      <c r="G247" s="3"/>
      <c r="H247" s="3"/>
      <c r="I247" s="3"/>
      <c r="J247" s="3"/>
      <c r="K247" s="49"/>
      <c r="L247" s="3"/>
      <c r="M247" s="3"/>
      <c r="N247" s="3"/>
      <c r="O247" s="3"/>
      <c r="P247" s="3"/>
      <c r="Q247" s="3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spans="1:35" ht="15.75" customHeight="1">
      <c r="A248" s="5"/>
      <c r="B248" s="3"/>
      <c r="C248" s="3"/>
      <c r="D248" s="3"/>
      <c r="E248" s="3"/>
      <c r="F248" s="3"/>
      <c r="G248" s="3"/>
      <c r="H248" s="3"/>
      <c r="I248" s="3"/>
      <c r="J248" s="3"/>
      <c r="K248" s="49"/>
      <c r="L248" s="3"/>
      <c r="M248" s="3"/>
      <c r="N248" s="3"/>
      <c r="O248" s="3"/>
      <c r="P248" s="3"/>
      <c r="Q248" s="3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spans="1:35" ht="15.75" customHeight="1">
      <c r="A249" s="5"/>
      <c r="B249" s="3"/>
      <c r="C249" s="3"/>
      <c r="D249" s="3"/>
      <c r="E249" s="3"/>
      <c r="F249" s="3"/>
      <c r="G249" s="3"/>
      <c r="H249" s="3"/>
      <c r="I249" s="3"/>
      <c r="J249" s="3"/>
      <c r="K249" s="49"/>
      <c r="L249" s="3"/>
      <c r="M249" s="3"/>
      <c r="N249" s="3"/>
      <c r="O249" s="3"/>
      <c r="P249" s="3"/>
      <c r="Q249" s="3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spans="1:35" ht="15.75" customHeight="1">
      <c r="A250" s="5"/>
      <c r="B250" s="3"/>
      <c r="C250" s="3"/>
      <c r="D250" s="3"/>
      <c r="E250" s="3"/>
      <c r="F250" s="3"/>
      <c r="G250" s="3"/>
      <c r="H250" s="3"/>
      <c r="I250" s="3"/>
      <c r="J250" s="3"/>
      <c r="K250" s="49"/>
      <c r="L250" s="3"/>
      <c r="M250" s="3"/>
      <c r="N250" s="3"/>
      <c r="O250" s="3"/>
      <c r="P250" s="3"/>
      <c r="Q250" s="3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spans="1:35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</row>
    <row r="252" spans="1:35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</row>
    <row r="253" spans="1:35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</row>
    <row r="254" spans="1:35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</row>
    <row r="255" spans="1:3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</row>
    <row r="256" spans="1:35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</row>
    <row r="257" spans="1:35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</row>
    <row r="258" spans="1:35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</row>
    <row r="259" spans="1:35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</row>
    <row r="260" spans="1:35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</row>
    <row r="261" spans="1:35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</row>
    <row r="262" spans="1:35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</row>
    <row r="263" spans="1:35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</row>
    <row r="264" spans="1:35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</row>
    <row r="265" spans="1:3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</row>
    <row r="266" spans="1:35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</row>
    <row r="267" spans="1:35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</row>
    <row r="268" spans="1:35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</row>
    <row r="269" spans="1:35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</row>
    <row r="270" spans="1:35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</row>
    <row r="271" spans="1:35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</row>
    <row r="272" spans="1:35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</row>
    <row r="273" spans="1:35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</row>
    <row r="274" spans="1:35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</row>
    <row r="275" spans="1:3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</row>
    <row r="276" spans="1:35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</row>
    <row r="277" spans="1:35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</row>
    <row r="278" spans="1:35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</row>
    <row r="279" spans="1:35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</row>
    <row r="280" spans="1:35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</row>
    <row r="281" spans="1:35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</row>
    <row r="282" spans="1:35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</row>
    <row r="283" spans="1:35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</row>
    <row r="284" spans="1:35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</row>
    <row r="285" spans="1:3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</row>
    <row r="286" spans="1:35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</row>
    <row r="287" spans="1:35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35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1:35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1:35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  <row r="291" spans="1:35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</row>
    <row r="292" spans="1:35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</row>
    <row r="293" spans="1:35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</row>
    <row r="294" spans="1:35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</row>
    <row r="295" spans="1:3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</row>
    <row r="296" spans="1:35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</row>
    <row r="297" spans="1:35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</row>
    <row r="298" spans="1:35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</row>
    <row r="299" spans="1:35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</row>
    <row r="300" spans="1:35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</row>
    <row r="301" spans="1:35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</row>
    <row r="302" spans="1:35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</row>
    <row r="303" spans="1:35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</row>
    <row r="304" spans="1:35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</row>
    <row r="305" spans="1:3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</row>
    <row r="306" spans="1:35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</row>
    <row r="307" spans="1:35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</row>
    <row r="308" spans="1:35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</row>
    <row r="309" spans="1:35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</row>
    <row r="310" spans="1:35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</row>
    <row r="311" spans="1:35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</row>
    <row r="312" spans="1:35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</row>
    <row r="313" spans="1:35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</row>
    <row r="314" spans="1:35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</row>
    <row r="315" spans="1:3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</row>
    <row r="316" spans="1:35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</row>
    <row r="317" spans="1:35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</row>
    <row r="318" spans="1:35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</row>
    <row r="319" spans="1:35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</row>
    <row r="320" spans="1:35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</row>
    <row r="321" spans="1:35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</row>
    <row r="322" spans="1:35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</row>
    <row r="323" spans="1:35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</row>
    <row r="324" spans="1:35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</row>
    <row r="325" spans="1:3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</row>
    <row r="326" spans="1:35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</row>
    <row r="327" spans="1:35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</row>
    <row r="328" spans="1:35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</row>
    <row r="329" spans="1:35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</row>
    <row r="330" spans="1:35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</row>
    <row r="331" spans="1:35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</row>
    <row r="332" spans="1:35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</row>
    <row r="333" spans="1:35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</row>
    <row r="334" spans="1:35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</row>
    <row r="335" spans="1: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</row>
    <row r="336" spans="1:35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</row>
    <row r="337" spans="1:35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</row>
    <row r="338" spans="1:35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</row>
    <row r="339" spans="1:35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</row>
    <row r="340" spans="1:35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</row>
    <row r="341" spans="1:35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</row>
    <row r="342" spans="1:35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</row>
    <row r="343" spans="1:35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</row>
    <row r="344" spans="1:35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</row>
    <row r="345" spans="1:3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</row>
    <row r="346" spans="1:35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</row>
    <row r="347" spans="1:35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</row>
    <row r="348" spans="1:35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</row>
    <row r="349" spans="1:35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</row>
    <row r="350" spans="1:35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</row>
    <row r="351" spans="1:35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</row>
    <row r="352" spans="1:35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</row>
    <row r="353" spans="1:35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</row>
    <row r="354" spans="1:35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</row>
    <row r="355" spans="1:3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</row>
    <row r="356" spans="1:35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</row>
    <row r="357" spans="1:35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</row>
    <row r="358" spans="1:35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</row>
    <row r="359" spans="1:35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</row>
    <row r="360" spans="1:35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</row>
    <row r="361" spans="1:35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</row>
    <row r="362" spans="1:35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</row>
    <row r="363" spans="1:35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</row>
    <row r="364" spans="1:35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</row>
    <row r="365" spans="1:3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</row>
    <row r="366" spans="1:35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</row>
    <row r="367" spans="1:35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</row>
    <row r="368" spans="1:35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</row>
    <row r="369" spans="1:35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</row>
    <row r="370" spans="1:35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</row>
    <row r="371" spans="1:35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</row>
    <row r="372" spans="1:35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</row>
    <row r="373" spans="1:35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</row>
    <row r="374" spans="1:35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</row>
    <row r="375" spans="1:3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</row>
    <row r="376" spans="1:35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</row>
    <row r="377" spans="1:35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</row>
    <row r="378" spans="1:35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</row>
    <row r="379" spans="1:35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</row>
    <row r="380" spans="1:35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</row>
    <row r="381" spans="1:35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</row>
    <row r="382" spans="1:35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</row>
    <row r="383" spans="1:35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</row>
    <row r="384" spans="1:35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</row>
    <row r="385" spans="1:3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</row>
    <row r="386" spans="1:35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</row>
    <row r="387" spans="1:35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</row>
    <row r="388" spans="1:35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</row>
    <row r="389" spans="1:35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</row>
    <row r="390" spans="1:35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</row>
    <row r="391" spans="1:35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</row>
    <row r="392" spans="1:35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</row>
    <row r="393" spans="1:35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</row>
    <row r="394" spans="1:35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</row>
    <row r="395" spans="1:3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</row>
    <row r="396" spans="1:35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</row>
    <row r="397" spans="1:35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</row>
    <row r="398" spans="1:35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</row>
    <row r="399" spans="1:35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</row>
    <row r="400" spans="1:35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</row>
    <row r="401" spans="1:35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</row>
    <row r="402" spans="1:35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</row>
    <row r="403" spans="1:35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</row>
    <row r="404" spans="1:35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</row>
    <row r="405" spans="1:3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</row>
    <row r="406" spans="1:35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</row>
    <row r="407" spans="1:35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</row>
    <row r="408" spans="1:35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</row>
    <row r="409" spans="1:35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</row>
    <row r="410" spans="1:35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</row>
    <row r="411" spans="1:35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</row>
    <row r="412" spans="1:35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</row>
    <row r="413" spans="1:35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</row>
    <row r="414" spans="1:35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</row>
    <row r="415" spans="1:3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</row>
    <row r="416" spans="1:35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</row>
    <row r="417" spans="1:35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</row>
    <row r="418" spans="1:35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</row>
    <row r="419" spans="1:35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</row>
    <row r="420" spans="1:35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</row>
    <row r="421" spans="1:35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</row>
    <row r="422" spans="1:35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</row>
    <row r="423" spans="1:35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</row>
    <row r="424" spans="1:35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</row>
    <row r="425" spans="1:3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</row>
    <row r="426" spans="1:35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</row>
    <row r="427" spans="1:35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</row>
    <row r="428" spans="1:35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</row>
    <row r="429" spans="1:35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</row>
    <row r="430" spans="1:35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</row>
    <row r="431" spans="1:35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</row>
    <row r="432" spans="1:35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</row>
    <row r="433" spans="1:35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</row>
    <row r="434" spans="1:35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</row>
    <row r="435" spans="1: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</row>
    <row r="436" spans="1:35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</row>
    <row r="437" spans="1:35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</row>
    <row r="438" spans="1:35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</row>
    <row r="439" spans="1:35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</row>
    <row r="440" spans="1:35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</row>
    <row r="441" spans="1:35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</row>
    <row r="442" spans="1:35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</row>
    <row r="443" spans="1:35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</row>
    <row r="444" spans="1:35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</row>
    <row r="445" spans="1:3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</row>
    <row r="446" spans="1:35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</row>
    <row r="447" spans="1:35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</row>
    <row r="448" spans="1:35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</row>
    <row r="449" spans="1:35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</row>
    <row r="450" spans="1:35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</row>
    <row r="451" spans="1:35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</row>
    <row r="452" spans="1:35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</row>
    <row r="453" spans="1:35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</row>
    <row r="454" spans="1:35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</row>
    <row r="455" spans="1:3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</row>
    <row r="456" spans="1:35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</row>
    <row r="457" spans="1:35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</row>
    <row r="458" spans="1:35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</row>
    <row r="459" spans="1:35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</row>
    <row r="460" spans="1:35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</row>
    <row r="461" spans="1:35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</row>
    <row r="462" spans="1:35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</row>
    <row r="463" spans="1:35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</row>
    <row r="464" spans="1:35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</row>
    <row r="465" spans="1:3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</row>
    <row r="466" spans="1:35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</row>
    <row r="467" spans="1:35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</row>
    <row r="468" spans="1:35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</row>
    <row r="469" spans="1:35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</row>
    <row r="470" spans="1:35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</row>
    <row r="471" spans="1:35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</row>
    <row r="472" spans="1:35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</row>
    <row r="473" spans="1:35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</row>
    <row r="474" spans="1:35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</row>
    <row r="475" spans="1:3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</row>
    <row r="476" spans="1:35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</row>
    <row r="477" spans="1:35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</row>
    <row r="478" spans="1:35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</row>
    <row r="479" spans="1:35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</row>
    <row r="480" spans="1:35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</row>
    <row r="481" spans="1:35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</row>
    <row r="482" spans="1:35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</row>
    <row r="483" spans="1:35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</row>
    <row r="484" spans="1:35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</row>
    <row r="485" spans="1:3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</row>
    <row r="486" spans="1:35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</row>
    <row r="487" spans="1:35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</row>
    <row r="488" spans="1:35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</row>
    <row r="489" spans="1:35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</row>
    <row r="490" spans="1:35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</row>
    <row r="491" spans="1:35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</row>
    <row r="492" spans="1:35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</row>
    <row r="493" spans="1:35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</row>
    <row r="494" spans="1:35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</row>
    <row r="495" spans="1:3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</row>
    <row r="496" spans="1:35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</row>
    <row r="497" spans="1:35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</row>
    <row r="498" spans="1:35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</row>
    <row r="499" spans="1:35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</row>
    <row r="500" spans="1:35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</row>
    <row r="501" spans="1:35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</row>
    <row r="502" spans="1:35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</row>
    <row r="503" spans="1:35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</row>
    <row r="504" spans="1:35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</row>
    <row r="505" spans="1:3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</row>
    <row r="506" spans="1:35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</row>
    <row r="507" spans="1:35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</row>
    <row r="508" spans="1:35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</row>
    <row r="509" spans="1:35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</row>
    <row r="510" spans="1:35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</row>
    <row r="511" spans="1:35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</row>
    <row r="512" spans="1:35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</row>
    <row r="513" spans="1:35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</row>
    <row r="514" spans="1:35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</row>
    <row r="515" spans="1:3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</row>
    <row r="516" spans="1:35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</row>
    <row r="517" spans="1:35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</row>
    <row r="518" spans="1:35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</row>
    <row r="519" spans="1:35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</row>
    <row r="520" spans="1:35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</row>
    <row r="521" spans="1:35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</row>
    <row r="522" spans="1:35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</row>
    <row r="523" spans="1:35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</row>
    <row r="524" spans="1:35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</row>
    <row r="525" spans="1:3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</row>
    <row r="526" spans="1:35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</row>
    <row r="527" spans="1:35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</row>
    <row r="528" spans="1:35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</row>
    <row r="529" spans="1:35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</row>
    <row r="530" spans="1:35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</row>
    <row r="531" spans="1:35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</row>
    <row r="532" spans="1:35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</row>
    <row r="533" spans="1:35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</row>
    <row r="534" spans="1:35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</row>
    <row r="535" spans="1: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</row>
    <row r="536" spans="1:35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</row>
    <row r="537" spans="1:35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</row>
    <row r="538" spans="1:35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</row>
    <row r="539" spans="1:35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</row>
    <row r="540" spans="1:35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</row>
    <row r="541" spans="1:35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</row>
    <row r="542" spans="1:35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</row>
    <row r="543" spans="1:35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</row>
    <row r="544" spans="1:35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</row>
    <row r="545" spans="1:3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</row>
    <row r="546" spans="1:35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</row>
    <row r="547" spans="1:35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</row>
    <row r="548" spans="1:35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</row>
    <row r="549" spans="1:35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</row>
    <row r="550" spans="1:35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</row>
    <row r="551" spans="1:35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</row>
    <row r="552" spans="1:35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</row>
    <row r="553" spans="1:35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</row>
    <row r="554" spans="1:35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</row>
    <row r="555" spans="1:3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</row>
    <row r="556" spans="1:35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</row>
    <row r="557" spans="1:35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</row>
    <row r="558" spans="1:35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</row>
    <row r="559" spans="1:35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</row>
    <row r="560" spans="1:35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</row>
    <row r="561" spans="1:35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</row>
    <row r="562" spans="1:35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</row>
    <row r="563" spans="1:35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</row>
    <row r="564" spans="1:35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</row>
    <row r="565" spans="1:3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</row>
    <row r="566" spans="1:35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</row>
    <row r="567" spans="1:35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</row>
    <row r="568" spans="1:35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</row>
    <row r="569" spans="1:35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</row>
    <row r="570" spans="1:35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</row>
    <row r="571" spans="1:35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</row>
    <row r="572" spans="1:35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</row>
    <row r="573" spans="1:35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</row>
    <row r="574" spans="1:35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</row>
    <row r="575" spans="1:3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</row>
    <row r="576" spans="1:35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</row>
    <row r="577" spans="1:35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</row>
    <row r="578" spans="1:35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</row>
    <row r="579" spans="1:35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</row>
    <row r="580" spans="1:35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</row>
    <row r="581" spans="1:35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</row>
    <row r="582" spans="1:35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</row>
    <row r="583" spans="1:35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</row>
    <row r="584" spans="1:35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</row>
    <row r="585" spans="1:3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</row>
    <row r="586" spans="1:35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</row>
    <row r="587" spans="1:35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</row>
    <row r="588" spans="1:35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</row>
    <row r="589" spans="1:35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</row>
    <row r="590" spans="1:35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</row>
    <row r="591" spans="1:35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</row>
    <row r="592" spans="1:35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</row>
    <row r="593" spans="1:35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</row>
    <row r="594" spans="1:35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</row>
    <row r="595" spans="1:3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</row>
    <row r="596" spans="1:35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</row>
    <row r="597" spans="1:35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</row>
    <row r="598" spans="1:35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</row>
    <row r="599" spans="1:35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</row>
    <row r="600" spans="1:35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</row>
    <row r="601" spans="1:35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</row>
    <row r="602" spans="1:35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</row>
    <row r="603" spans="1:35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</row>
    <row r="604" spans="1:35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</row>
    <row r="605" spans="1:3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</row>
    <row r="606" spans="1:35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</row>
    <row r="607" spans="1:35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</row>
    <row r="608" spans="1:35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</row>
    <row r="609" spans="1:35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</row>
    <row r="610" spans="1:35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</row>
    <row r="611" spans="1:35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</row>
    <row r="612" spans="1:35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</row>
    <row r="613" spans="1:35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</row>
    <row r="614" spans="1:35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</row>
    <row r="615" spans="1:3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</row>
    <row r="616" spans="1:35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</row>
    <row r="617" spans="1:35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</row>
    <row r="618" spans="1:35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</row>
    <row r="619" spans="1:35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</row>
    <row r="620" spans="1:35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</row>
    <row r="621" spans="1:35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</row>
    <row r="622" spans="1:35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</row>
    <row r="623" spans="1:35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</row>
    <row r="624" spans="1:35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</row>
    <row r="625" spans="1:3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</row>
    <row r="626" spans="1:35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</row>
    <row r="627" spans="1:35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</row>
    <row r="628" spans="1:35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</row>
    <row r="629" spans="1:35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</row>
    <row r="630" spans="1:35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</row>
    <row r="631" spans="1:35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</row>
    <row r="632" spans="1:35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</row>
    <row r="633" spans="1:35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</row>
    <row r="634" spans="1:35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</row>
    <row r="635" spans="1: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</row>
    <row r="636" spans="1:35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</row>
    <row r="637" spans="1:35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</row>
    <row r="638" spans="1:35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</row>
    <row r="639" spans="1:35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</row>
    <row r="640" spans="1:35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</row>
    <row r="641" spans="1:35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</row>
    <row r="642" spans="1:35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</row>
    <row r="643" spans="1:35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</row>
    <row r="644" spans="1:35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</row>
    <row r="645" spans="1:3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</row>
    <row r="646" spans="1:35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</row>
    <row r="647" spans="1:35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</row>
    <row r="648" spans="1:35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</row>
    <row r="649" spans="1:35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</row>
    <row r="650" spans="1:35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</row>
    <row r="651" spans="1:35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</row>
    <row r="652" spans="1:35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</row>
    <row r="653" spans="1:35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</row>
    <row r="654" spans="1:35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</row>
    <row r="655" spans="1:3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</row>
    <row r="656" spans="1:35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</row>
    <row r="657" spans="1:35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</row>
    <row r="658" spans="1:35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</row>
    <row r="659" spans="1:35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</row>
    <row r="660" spans="1:35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</row>
    <row r="661" spans="1:35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</row>
    <row r="662" spans="1:35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</row>
    <row r="663" spans="1:35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</row>
    <row r="664" spans="1:35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</row>
    <row r="665" spans="1:3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</row>
    <row r="666" spans="1:35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</row>
    <row r="667" spans="1:35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</row>
    <row r="668" spans="1:35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</row>
    <row r="669" spans="1:35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</row>
    <row r="670" spans="1:35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</row>
    <row r="671" spans="1:35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</row>
    <row r="672" spans="1:35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</row>
    <row r="673" spans="1:35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</row>
    <row r="674" spans="1:35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</row>
    <row r="675" spans="1:3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</row>
    <row r="676" spans="1:35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</row>
    <row r="677" spans="1:35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</row>
    <row r="678" spans="1:35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</row>
    <row r="679" spans="1:35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</row>
    <row r="680" spans="1:35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</row>
    <row r="681" spans="1:35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</row>
    <row r="682" spans="1:35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</row>
    <row r="683" spans="1:35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</row>
    <row r="684" spans="1:35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</row>
    <row r="685" spans="1:3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</row>
    <row r="686" spans="1:35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</row>
    <row r="687" spans="1:35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</row>
    <row r="688" spans="1:35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</row>
    <row r="689" spans="1:35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</row>
    <row r="690" spans="1:35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</row>
    <row r="691" spans="1:35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</row>
    <row r="692" spans="1:35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</row>
    <row r="693" spans="1:35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</row>
    <row r="694" spans="1:35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</row>
    <row r="695" spans="1:3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</row>
    <row r="696" spans="1:35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</row>
    <row r="697" spans="1:35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</row>
    <row r="698" spans="1:35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</row>
    <row r="699" spans="1:35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</row>
    <row r="700" spans="1:35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</row>
    <row r="701" spans="1:35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</row>
    <row r="702" spans="1:35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</row>
    <row r="703" spans="1:35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</row>
    <row r="704" spans="1:35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</row>
    <row r="705" spans="1:3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</row>
    <row r="706" spans="1:35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</row>
    <row r="707" spans="1:35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</row>
    <row r="708" spans="1:35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</row>
    <row r="709" spans="1:35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</row>
    <row r="710" spans="1:35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</row>
    <row r="711" spans="1:35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</row>
    <row r="712" spans="1:35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</row>
    <row r="713" spans="1:35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</row>
    <row r="714" spans="1:35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</row>
    <row r="715" spans="1:3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</row>
    <row r="716" spans="1:35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</row>
    <row r="717" spans="1:35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</row>
    <row r="718" spans="1:35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</row>
    <row r="719" spans="1:35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</row>
    <row r="720" spans="1:35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</row>
    <row r="721" spans="1:35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</row>
    <row r="722" spans="1:35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</row>
    <row r="723" spans="1:35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</row>
    <row r="724" spans="1:35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</row>
    <row r="725" spans="1:3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</row>
    <row r="726" spans="1:35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</row>
    <row r="727" spans="1:35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</row>
    <row r="728" spans="1:35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</row>
    <row r="729" spans="1:35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</row>
    <row r="730" spans="1:35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</row>
    <row r="731" spans="1:35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</row>
    <row r="732" spans="1:35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</row>
    <row r="733" spans="1:35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</row>
    <row r="734" spans="1:35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</row>
    <row r="735" spans="1: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</row>
    <row r="736" spans="1:35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</row>
    <row r="737" spans="1:35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</row>
    <row r="738" spans="1:35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</row>
    <row r="739" spans="1:35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</row>
    <row r="740" spans="1:35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</row>
    <row r="741" spans="1:35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</row>
    <row r="742" spans="1:35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</row>
    <row r="743" spans="1:35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</row>
    <row r="744" spans="1:35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</row>
    <row r="745" spans="1:3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</row>
    <row r="746" spans="1:35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</row>
    <row r="747" spans="1:35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</row>
    <row r="748" spans="1:35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</row>
    <row r="749" spans="1:35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</row>
    <row r="750" spans="1:35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</row>
    <row r="751" spans="1:35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</row>
    <row r="752" spans="1:35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</row>
    <row r="753" spans="1:35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</row>
    <row r="754" spans="1:35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</row>
    <row r="755" spans="1:3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</row>
    <row r="756" spans="1:35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</row>
    <row r="757" spans="1:35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</row>
    <row r="758" spans="1:35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</row>
    <row r="759" spans="1:35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</row>
    <row r="760" spans="1:35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</row>
    <row r="761" spans="1:35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</row>
    <row r="762" spans="1:35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</row>
    <row r="763" spans="1:35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</row>
    <row r="764" spans="1:35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</row>
    <row r="765" spans="1:3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</row>
    <row r="766" spans="1:35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</row>
    <row r="767" spans="1:35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</row>
    <row r="768" spans="1:35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</row>
    <row r="769" spans="1:35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</row>
    <row r="770" spans="1:35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</row>
    <row r="771" spans="1:35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</row>
    <row r="772" spans="1:35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</row>
    <row r="773" spans="1:35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</row>
    <row r="774" spans="1:35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</row>
    <row r="775" spans="1:3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</row>
    <row r="776" spans="1:35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</row>
    <row r="777" spans="1:35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</row>
    <row r="778" spans="1:35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</row>
    <row r="779" spans="1:35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</row>
    <row r="780" spans="1:35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</row>
    <row r="781" spans="1:35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</row>
    <row r="782" spans="1:35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</row>
    <row r="783" spans="1:35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</row>
    <row r="784" spans="1:35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</row>
    <row r="785" spans="1:3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</row>
    <row r="786" spans="1:35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</row>
    <row r="787" spans="1:35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</row>
    <row r="788" spans="1:35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</row>
    <row r="789" spans="1:35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</row>
    <row r="790" spans="1:35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</row>
    <row r="791" spans="1:35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</row>
    <row r="792" spans="1:35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</row>
    <row r="793" spans="1:35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</row>
    <row r="794" spans="1:35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</row>
    <row r="795" spans="1:3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</row>
    <row r="796" spans="1:35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</row>
    <row r="797" spans="1:35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</row>
    <row r="798" spans="1:35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</row>
    <row r="799" spans="1:35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</row>
    <row r="800" spans="1:35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</row>
    <row r="801" spans="1:35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</row>
    <row r="802" spans="1:35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</row>
    <row r="803" spans="1:35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</row>
    <row r="804" spans="1:35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</row>
    <row r="805" spans="1:3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</row>
    <row r="806" spans="1:35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</row>
    <row r="807" spans="1:35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</row>
    <row r="808" spans="1:35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</row>
    <row r="809" spans="1:35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</row>
    <row r="810" spans="1:35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</row>
    <row r="811" spans="1:35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</row>
    <row r="812" spans="1:35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</row>
    <row r="813" spans="1:35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</row>
    <row r="814" spans="1:35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</row>
    <row r="815" spans="1:3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</row>
    <row r="816" spans="1:35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</row>
    <row r="817" spans="1:35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</row>
    <row r="818" spans="1:35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</row>
    <row r="819" spans="1:35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</row>
    <row r="820" spans="1:35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</row>
    <row r="821" spans="1:35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</row>
    <row r="822" spans="1:35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</row>
    <row r="823" spans="1:35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</row>
    <row r="824" spans="1:35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</row>
    <row r="825" spans="1:3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</row>
    <row r="826" spans="1:35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</row>
    <row r="827" spans="1:35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</row>
    <row r="828" spans="1:35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</row>
    <row r="829" spans="1:35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</row>
    <row r="830" spans="1:35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</row>
    <row r="831" spans="1:35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</row>
    <row r="832" spans="1:35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</row>
    <row r="833" spans="1:35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</row>
    <row r="834" spans="1:35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</row>
    <row r="835" spans="1: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</row>
    <row r="836" spans="1:35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</row>
    <row r="837" spans="1:35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</row>
    <row r="838" spans="1:35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</row>
    <row r="839" spans="1:35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</row>
    <row r="840" spans="1:35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</row>
    <row r="841" spans="1:35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</row>
    <row r="842" spans="1:35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</row>
    <row r="843" spans="1:35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</row>
    <row r="844" spans="1:35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</row>
    <row r="845" spans="1:3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</row>
    <row r="846" spans="1:35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</row>
    <row r="847" spans="1:35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</row>
    <row r="848" spans="1:35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</row>
    <row r="849" spans="1:35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</row>
    <row r="850" spans="1:35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</row>
    <row r="851" spans="1:35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</row>
    <row r="852" spans="1:35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</row>
    <row r="853" spans="1:35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</row>
    <row r="854" spans="1:35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</row>
    <row r="855" spans="1:3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</row>
    <row r="856" spans="1:35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</row>
    <row r="857" spans="1:35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</row>
    <row r="858" spans="1:35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</row>
    <row r="859" spans="1:35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</row>
    <row r="860" spans="1:35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</row>
    <row r="861" spans="1:35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</row>
    <row r="862" spans="1:35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</row>
    <row r="863" spans="1:35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</row>
    <row r="864" spans="1:35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</row>
    <row r="865" spans="1:3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</row>
    <row r="866" spans="1:35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</row>
    <row r="867" spans="1:35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</row>
    <row r="868" spans="1:35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</row>
    <row r="869" spans="1:35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</row>
    <row r="870" spans="1:35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</row>
    <row r="871" spans="1:35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</row>
    <row r="872" spans="1:35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</row>
    <row r="873" spans="1:35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</row>
    <row r="874" spans="1:35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</row>
    <row r="875" spans="1:3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</row>
    <row r="876" spans="1:35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</row>
    <row r="877" spans="1:35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</row>
    <row r="878" spans="1:35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</row>
    <row r="879" spans="1:35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</row>
    <row r="880" spans="1:35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</row>
    <row r="881" spans="1:35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</row>
    <row r="882" spans="1:35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</row>
    <row r="883" spans="1:35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</row>
    <row r="884" spans="1:35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</row>
    <row r="885" spans="1:3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</row>
    <row r="886" spans="1:35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</row>
    <row r="887" spans="1:35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</row>
    <row r="888" spans="1:35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</row>
    <row r="889" spans="1:35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</row>
    <row r="890" spans="1:35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</row>
    <row r="891" spans="1:35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</row>
    <row r="892" spans="1:35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</row>
    <row r="893" spans="1:35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</row>
    <row r="894" spans="1:35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</row>
    <row r="895" spans="1:3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</row>
    <row r="896" spans="1:35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</row>
    <row r="897" spans="1:35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</row>
    <row r="898" spans="1:35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</row>
    <row r="899" spans="1:35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</row>
    <row r="900" spans="1:35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</row>
    <row r="901" spans="1:35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</row>
    <row r="902" spans="1:35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</row>
    <row r="903" spans="1:35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</row>
    <row r="904" spans="1:35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</row>
    <row r="905" spans="1:3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</row>
    <row r="906" spans="1:35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</row>
    <row r="907" spans="1:35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</row>
    <row r="908" spans="1:35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</row>
    <row r="909" spans="1:35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</row>
    <row r="910" spans="1:35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</row>
    <row r="911" spans="1:35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</row>
    <row r="912" spans="1:35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</row>
    <row r="913" spans="1:35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</row>
    <row r="914" spans="1:35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</row>
    <row r="915" spans="1:3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</row>
    <row r="916" spans="1:35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</row>
    <row r="917" spans="1:35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</row>
    <row r="918" spans="1:35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</row>
    <row r="919" spans="1:35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</row>
    <row r="920" spans="1:35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</row>
    <row r="921" spans="1:35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</row>
    <row r="922" spans="1:35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</row>
    <row r="923" spans="1:35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</row>
    <row r="924" spans="1:35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</row>
    <row r="925" spans="1:3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</row>
    <row r="926" spans="1:35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</row>
    <row r="927" spans="1:35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</row>
    <row r="928" spans="1:35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</row>
    <row r="929" spans="1:35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</row>
    <row r="930" spans="1:35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</row>
    <row r="931" spans="1:35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</row>
    <row r="932" spans="1:35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</row>
    <row r="933" spans="1:35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</row>
    <row r="934" spans="1:35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</row>
    <row r="935" spans="1: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</row>
    <row r="936" spans="1:35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</row>
    <row r="937" spans="1:35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</row>
    <row r="938" spans="1:35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</row>
    <row r="939" spans="1:35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</row>
    <row r="940" spans="1:35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</row>
    <row r="941" spans="1:35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</row>
    <row r="942" spans="1:35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</row>
    <row r="943" spans="1:35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</row>
    <row r="944" spans="1:35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</row>
    <row r="945" spans="1:3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</row>
    <row r="946" spans="1:35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</row>
    <row r="947" spans="1:35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</row>
    <row r="948" spans="1:35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</row>
    <row r="949" spans="1:35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</row>
    <row r="950" spans="1:35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</row>
    <row r="951" spans="1:35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</row>
    <row r="952" spans="1:35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</row>
    <row r="953" spans="1:35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</row>
    <row r="954" spans="1:35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</row>
    <row r="955" spans="1:3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</row>
    <row r="956" spans="1:35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</row>
    <row r="957" spans="1:35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</row>
    <row r="958" spans="1:35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</row>
    <row r="959" spans="1:35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</row>
    <row r="960" spans="1:35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</row>
    <row r="961" spans="1:35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</row>
    <row r="962" spans="1:35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</row>
    <row r="963" spans="1:35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</row>
    <row r="964" spans="1:35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</row>
    <row r="965" spans="1:3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</row>
    <row r="966" spans="1:35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</row>
    <row r="967" spans="1:35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</row>
    <row r="968" spans="1:35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</row>
    <row r="969" spans="1:35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</row>
    <row r="970" spans="1:35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</row>
    <row r="971" spans="1:35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</row>
    <row r="972" spans="1:35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</row>
    <row r="973" spans="1:35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</row>
    <row r="974" spans="1:35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</row>
    <row r="975" spans="1:3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</row>
    <row r="976" spans="1:35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</row>
    <row r="977" spans="1:35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</row>
    <row r="978" spans="1:35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</row>
    <row r="979" spans="1:35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</row>
    <row r="980" spans="1:35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</row>
    <row r="981" spans="1:35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</row>
    <row r="982" spans="1:35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</row>
    <row r="983" spans="1:35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</row>
    <row r="984" spans="1:35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</row>
    <row r="985" spans="1:3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</row>
    <row r="986" spans="1:35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</row>
    <row r="987" spans="1:35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</row>
    <row r="988" spans="1:35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</row>
    <row r="989" spans="1:35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</row>
    <row r="990" spans="1:35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</row>
    <row r="991" spans="1:35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</row>
    <row r="992" spans="1:35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</row>
    <row r="993" spans="1:35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</row>
    <row r="994" spans="1:35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</row>
    <row r="995" spans="1:3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</row>
    <row r="996" spans="1:35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</row>
    <row r="997" spans="1:35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</row>
    <row r="998" spans="1:35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</row>
    <row r="999" spans="1:35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</row>
    <row r="1000" spans="1:35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K1000"/>
  <sheetViews>
    <sheetView showGridLines="0" workbookViewId="0"/>
  </sheetViews>
  <sheetFormatPr defaultColWidth="14.44140625" defaultRowHeight="15" customHeight="1"/>
  <cols>
    <col min="1" max="1" width="3.5546875" customWidth="1"/>
    <col min="2" max="2" width="4" customWidth="1"/>
    <col min="3" max="3" width="39.33203125" customWidth="1"/>
    <col min="4" max="4" width="12.44140625" customWidth="1"/>
    <col min="5" max="5" width="11.109375" customWidth="1"/>
    <col min="6" max="10" width="14.6640625" customWidth="1"/>
    <col min="11" max="11" width="13.88671875" customWidth="1"/>
    <col min="12" max="12" width="14.109375" customWidth="1"/>
    <col min="13" max="13" width="10.33203125" customWidth="1"/>
    <col min="14" max="14" width="19.5546875" customWidth="1"/>
    <col min="15" max="15" width="16.33203125" customWidth="1"/>
    <col min="16" max="17" width="9.109375" customWidth="1"/>
    <col min="18" max="18" width="52.88671875" hidden="1" customWidth="1"/>
    <col min="19" max="19" width="11.44140625" hidden="1" customWidth="1"/>
    <col min="20" max="23" width="12.6640625" hidden="1" customWidth="1"/>
    <col min="24" max="24" width="23.6640625" hidden="1" customWidth="1"/>
    <col min="25" max="25" width="16.44140625" hidden="1" customWidth="1"/>
    <col min="26" max="26" width="8.6640625" hidden="1" customWidth="1"/>
    <col min="27" max="37" width="8.6640625" customWidth="1"/>
  </cols>
  <sheetData>
    <row r="1" spans="1:37" ht="14.4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</row>
    <row r="2" spans="1:37" ht="15" customHeight="1">
      <c r="A2" s="5"/>
      <c r="B2" s="27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1"/>
      <c r="N2" s="287" t="s">
        <v>2</v>
      </c>
      <c r="O2" s="28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</row>
    <row r="3" spans="1:37" ht="14.4">
      <c r="A3" s="5"/>
      <c r="B3" s="282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83"/>
      <c r="N3" s="12" t="s">
        <v>3</v>
      </c>
      <c r="O3" s="13">
        <f>SUM(S9:W46)</f>
        <v>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37" ht="14.4">
      <c r="A4" s="5"/>
      <c r="B4" s="282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83"/>
      <c r="N4" s="12" t="s">
        <v>4</v>
      </c>
      <c r="O4" s="13">
        <f>SUM(X9:X46)</f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</row>
    <row r="5" spans="1:37" ht="14.4">
      <c r="A5" s="5"/>
      <c r="B5" s="282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83"/>
      <c r="N5" s="12" t="s">
        <v>5</v>
      </c>
      <c r="O5" s="14">
        <f>SUM(F9:J46)</f>
        <v>0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</row>
    <row r="6" spans="1:37" ht="27" customHeight="1">
      <c r="A6" s="5"/>
      <c r="B6" s="282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83"/>
      <c r="N6" s="15" t="s">
        <v>6</v>
      </c>
      <c r="O6" s="14">
        <f>SUM(Y9:Y46)</f>
        <v>0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</row>
    <row r="7" spans="1:37" ht="14.4">
      <c r="A7" s="5"/>
      <c r="B7" s="282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83"/>
      <c r="N7" s="12" t="s">
        <v>7</v>
      </c>
      <c r="O7" s="16">
        <f>IFERROR(O4/O6,0)</f>
        <v>0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</row>
    <row r="8" spans="1:37" ht="15.75" customHeight="1">
      <c r="A8" s="5"/>
      <c r="B8" s="262" t="s">
        <v>8</v>
      </c>
      <c r="C8" s="263"/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  <c r="I8" s="17" t="s">
        <v>14</v>
      </c>
      <c r="J8" s="17" t="s">
        <v>15</v>
      </c>
      <c r="K8" s="18" t="s">
        <v>16</v>
      </c>
      <c r="L8" s="18" t="s">
        <v>17</v>
      </c>
      <c r="M8" s="18" t="s">
        <v>18</v>
      </c>
      <c r="N8" s="19" t="s">
        <v>19</v>
      </c>
      <c r="O8" s="20" t="s">
        <v>20</v>
      </c>
      <c r="P8" s="5"/>
      <c r="Q8" s="5"/>
      <c r="R8" s="17" t="s">
        <v>21</v>
      </c>
      <c r="S8" s="17" t="s">
        <v>11</v>
      </c>
      <c r="T8" s="17" t="s">
        <v>12</v>
      </c>
      <c r="U8" s="17" t="s">
        <v>13</v>
      </c>
      <c r="V8" s="17" t="s">
        <v>14</v>
      </c>
      <c r="W8" s="17" t="s">
        <v>15</v>
      </c>
      <c r="X8" s="17" t="s">
        <v>22</v>
      </c>
      <c r="Y8" s="17" t="s">
        <v>23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3"/>
    </row>
    <row r="9" spans="1:37" ht="15" customHeight="1">
      <c r="A9" s="21"/>
      <c r="B9" s="293" t="s">
        <v>24</v>
      </c>
      <c r="C9" s="22" t="str">
        <f>BASE_DADOS!C77</f>
        <v>SC NO AR</v>
      </c>
      <c r="D9" s="35" t="str">
        <f>IFERROR(VLOOKUP(R9,BASE_DADOS!A:E,4,0),"")</f>
        <v>SEG-SEX</v>
      </c>
      <c r="E9" s="35" t="str">
        <f>IFERROR(VLOOKUP(R9,BASE_DADOS!A:E,5,0),"")</f>
        <v>06H30</v>
      </c>
      <c r="F9" s="25"/>
      <c r="G9" s="25"/>
      <c r="H9" s="25"/>
      <c r="I9" s="25"/>
      <c r="J9" s="25"/>
      <c r="K9" s="26"/>
      <c r="L9" s="54">
        <f>VLOOKUP(R9,BASE_DADOS!A:O,14,0)</f>
        <v>0.1</v>
      </c>
      <c r="M9" s="54">
        <f>VLOOKUP(R9,BASE_DADOS!A:O,15,0)</f>
        <v>0.26400000000000001</v>
      </c>
      <c r="N9" s="27">
        <f>VLOOKUP(R9,BASE_DADOS!A:O,12,0)</f>
        <v>100525.1</v>
      </c>
      <c r="O9" s="28">
        <f t="shared" ref="O9:O46" si="0">IFERROR(X9/Y9,0)</f>
        <v>0</v>
      </c>
      <c r="P9" s="5"/>
      <c r="Q9" s="32"/>
      <c r="R9" s="31" t="str">
        <f t="shared" ref="R9:R46" si="1">"SC3_CRICIÚMA"&amp;C9</f>
        <v>SC3_CRICIÚMASC NO AR</v>
      </c>
      <c r="S9" s="31">
        <f>F9*VLOOKUP(R9,BASE_DADOS!A:O,6,0)</f>
        <v>0</v>
      </c>
      <c r="T9" s="31">
        <f>G9*VLOOKUP(R9,BASE_DADOS!A:O,7,0)</f>
        <v>0</v>
      </c>
      <c r="U9" s="31">
        <f>H9*VLOOKUP(R9,BASE_DADOS!A:O,8,0)</f>
        <v>0</v>
      </c>
      <c r="V9" s="31">
        <f>I9*VLOOKUP(R9,BASE_DADOS!A:O,9,0)</f>
        <v>0</v>
      </c>
      <c r="W9" s="31">
        <f>J9*VLOOKUP(R9,BASE_DADOS!A:O,10,0)</f>
        <v>0</v>
      </c>
      <c r="X9" s="31">
        <f t="shared" ref="X9:X46" si="2">SUM(S9:W9)*(1-K9/100)</f>
        <v>0</v>
      </c>
      <c r="Y9" s="31">
        <f t="shared" ref="Y9:Y46" si="3">SUM(F9:J9)*N9</f>
        <v>0</v>
      </c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"/>
    </row>
    <row r="10" spans="1:37" ht="14.4">
      <c r="A10" s="21"/>
      <c r="B10" s="265"/>
      <c r="C10" s="33" t="str">
        <f>BASE_DADOS!C78</f>
        <v>FALA BRASIL</v>
      </c>
      <c r="D10" s="35" t="str">
        <f>IFERROR(VLOOKUP(R10,BASE_DADOS!A:E,4,0),"")</f>
        <v>SEG-SEX</v>
      </c>
      <c r="E10" s="35" t="str">
        <f>IFERROR(VLOOKUP(R10,BASE_DADOS!A:E,5,0),"")</f>
        <v>08H40</v>
      </c>
      <c r="F10" s="25"/>
      <c r="G10" s="25"/>
      <c r="H10" s="25"/>
      <c r="I10" s="25"/>
      <c r="J10" s="25"/>
      <c r="K10" s="26"/>
      <c r="L10" s="54">
        <f>VLOOKUP(R10,BASE_DADOS!A:O,14,0)</f>
        <v>0.1</v>
      </c>
      <c r="M10" s="54">
        <f>VLOOKUP(R10,BASE_DADOS!A:O,15,0)</f>
        <v>0.30399999999999999</v>
      </c>
      <c r="N10" s="27">
        <f>VLOOKUP(R10,BASE_DADOS!A:O,12,0)</f>
        <v>100525.1</v>
      </c>
      <c r="O10" s="28">
        <f t="shared" si="0"/>
        <v>0</v>
      </c>
      <c r="P10" s="5"/>
      <c r="Q10" s="5"/>
      <c r="R10" s="31" t="str">
        <f t="shared" si="1"/>
        <v>SC3_CRICIÚMAFALA BRASIL</v>
      </c>
      <c r="S10" s="31">
        <f>F10*VLOOKUP(R10,BASE_DADOS!A:O,6,0)</f>
        <v>0</v>
      </c>
      <c r="T10" s="31">
        <f>G10*VLOOKUP(R10,BASE_DADOS!A:O,7,0)</f>
        <v>0</v>
      </c>
      <c r="U10" s="31">
        <f>H10*VLOOKUP(R10,BASE_DADOS!A:O,8,0)</f>
        <v>0</v>
      </c>
      <c r="V10" s="31">
        <f>I10*VLOOKUP(R10,BASE_DADOS!A:O,9,0)</f>
        <v>0</v>
      </c>
      <c r="W10" s="31">
        <f>J10*VLOOKUP(R10,BASE_DADOS!A:O,10,0)</f>
        <v>0</v>
      </c>
      <c r="X10" s="31">
        <f t="shared" si="2"/>
        <v>0</v>
      </c>
      <c r="Y10" s="31">
        <f t="shared" si="3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3"/>
    </row>
    <row r="11" spans="1:37" ht="14.4">
      <c r="A11" s="21"/>
      <c r="B11" s="265"/>
      <c r="C11" s="33" t="str">
        <f>BASE_DADOS!C79</f>
        <v>HOJE EM DIA</v>
      </c>
      <c r="D11" s="35" t="str">
        <f>IFERROR(VLOOKUP(R11,BASE_DADOS!A:E,4,0),"")</f>
        <v>SEG-SEX</v>
      </c>
      <c r="E11" s="35" t="str">
        <f>IFERROR(VLOOKUP(R11,BASE_DADOS!A:E,5,0),"")</f>
        <v>10H00</v>
      </c>
      <c r="F11" s="25"/>
      <c r="G11" s="25"/>
      <c r="H11" s="25"/>
      <c r="I11" s="25"/>
      <c r="J11" s="25"/>
      <c r="K11" s="26"/>
      <c r="L11" s="54">
        <f>VLOOKUP(R11,BASE_DADOS!A:O,14,0)</f>
        <v>9.1999999999999998E-2</v>
      </c>
      <c r="M11" s="54">
        <f>VLOOKUP(R11,BASE_DADOS!A:O,15,0)</f>
        <v>0.30599999999999999</v>
      </c>
      <c r="N11" s="27">
        <f>VLOOKUP(R11,BASE_DADOS!A:O,12,0)</f>
        <v>92483.092000000004</v>
      </c>
      <c r="O11" s="28">
        <f t="shared" si="0"/>
        <v>0</v>
      </c>
      <c r="P11" s="5"/>
      <c r="Q11" s="5"/>
      <c r="R11" s="31" t="str">
        <f t="shared" si="1"/>
        <v>SC3_CRICIÚMAHOJE EM DIA</v>
      </c>
      <c r="S11" s="31">
        <f>F11*VLOOKUP(R11,BASE_DADOS!A:O,6,0)</f>
        <v>0</v>
      </c>
      <c r="T11" s="31">
        <f>G11*VLOOKUP(R11,BASE_DADOS!A:O,7,0)</f>
        <v>0</v>
      </c>
      <c r="U11" s="31">
        <f>H11*VLOOKUP(R11,BASE_DADOS!A:O,8,0)</f>
        <v>0</v>
      </c>
      <c r="V11" s="31">
        <f>I11*VLOOKUP(R11,BASE_DADOS!A:O,9,0)</f>
        <v>0</v>
      </c>
      <c r="W11" s="31">
        <f>J11*VLOOKUP(R11,BASE_DADOS!A:O,10,0)</f>
        <v>0</v>
      </c>
      <c r="X11" s="31">
        <f t="shared" si="2"/>
        <v>0</v>
      </c>
      <c r="Y11" s="31">
        <f t="shared" si="3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3"/>
    </row>
    <row r="12" spans="1:37" ht="14.4">
      <c r="A12" s="21"/>
      <c r="B12" s="265"/>
      <c r="C12" s="22" t="str">
        <f>BASE_DADOS!C80</f>
        <v>BALANÇO GERAL SC</v>
      </c>
      <c r="D12" s="35" t="str">
        <f>IFERROR(VLOOKUP(R12,BASE_DADOS!A:E,4,0),"")</f>
        <v>SEG-SEX</v>
      </c>
      <c r="E12" s="35" t="str">
        <f>IFERROR(VLOOKUP(R12,BASE_DADOS!A:E,5,0),"")</f>
        <v>11H50</v>
      </c>
      <c r="F12" s="25"/>
      <c r="G12" s="25"/>
      <c r="H12" s="25"/>
      <c r="I12" s="25"/>
      <c r="J12" s="25"/>
      <c r="K12" s="26"/>
      <c r="L12" s="54">
        <f>VLOOKUP(R12,BASE_DADOS!A:O,14,0)</f>
        <v>0.11899999999999999</v>
      </c>
      <c r="M12" s="54">
        <f>VLOOKUP(R12,BASE_DADOS!A:O,15,0)</f>
        <v>0.252</v>
      </c>
      <c r="N12" s="27">
        <f>VLOOKUP(R12,BASE_DADOS!A:O,12,0)</f>
        <v>119624.86899999999</v>
      </c>
      <c r="O12" s="28">
        <f t="shared" si="0"/>
        <v>0</v>
      </c>
      <c r="P12" s="5"/>
      <c r="Q12" s="32"/>
      <c r="R12" s="31" t="str">
        <f t="shared" si="1"/>
        <v>SC3_CRICIÚMABALANÇO GERAL SC</v>
      </c>
      <c r="S12" s="31">
        <f>F12*VLOOKUP(R12,BASE_DADOS!A:O,6,0)</f>
        <v>0</v>
      </c>
      <c r="T12" s="31">
        <f>G12*VLOOKUP(R12,BASE_DADOS!A:O,7,0)</f>
        <v>0</v>
      </c>
      <c r="U12" s="31">
        <f>H12*VLOOKUP(R12,BASE_DADOS!A:O,8,0)</f>
        <v>0</v>
      </c>
      <c r="V12" s="31">
        <f>I12*VLOOKUP(R12,BASE_DADOS!A:O,9,0)</f>
        <v>0</v>
      </c>
      <c r="W12" s="31">
        <f>J12*VLOOKUP(R12,BASE_DADOS!A:O,10,0)</f>
        <v>0</v>
      </c>
      <c r="X12" s="31">
        <f t="shared" si="2"/>
        <v>0</v>
      </c>
      <c r="Y12" s="31">
        <f t="shared" si="3"/>
        <v>0</v>
      </c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"/>
    </row>
    <row r="13" spans="1:37" ht="14.4">
      <c r="A13" s="21"/>
      <c r="B13" s="265"/>
      <c r="C13" s="22" t="str">
        <f>BASE_DADOS!C81</f>
        <v>VER MAIS</v>
      </c>
      <c r="D13" s="35" t="str">
        <f>IFERROR(VLOOKUP(R13,BASE_DADOS!A:E,4,0),"")</f>
        <v>SEG-SEX</v>
      </c>
      <c r="E13" s="35" t="str">
        <f>IFERROR(VLOOKUP(R13,BASE_DADOS!A:E,5,0),"")</f>
        <v>13H20</v>
      </c>
      <c r="F13" s="25"/>
      <c r="G13" s="25"/>
      <c r="H13" s="25"/>
      <c r="I13" s="25"/>
      <c r="J13" s="25"/>
      <c r="K13" s="26"/>
      <c r="L13" s="54">
        <f>VLOOKUP(R13,BASE_DADOS!A:O,14,0)</f>
        <v>0.11700000000000001</v>
      </c>
      <c r="M13" s="54">
        <f>VLOOKUP(R13,BASE_DADOS!A:O,15,0)</f>
        <v>0.219</v>
      </c>
      <c r="N13" s="27">
        <f>VLOOKUP(R13,BASE_DADOS!A:O,12,0)</f>
        <v>117614.36700000001</v>
      </c>
      <c r="O13" s="28">
        <f t="shared" si="0"/>
        <v>0</v>
      </c>
      <c r="P13" s="5"/>
      <c r="Q13" s="32"/>
      <c r="R13" s="31" t="str">
        <f t="shared" si="1"/>
        <v>SC3_CRICIÚMAVER MAIS</v>
      </c>
      <c r="S13" s="31">
        <f>F13*VLOOKUP(R13,BASE_DADOS!A:O,6,0)</f>
        <v>0</v>
      </c>
      <c r="T13" s="31">
        <f>G13*VLOOKUP(R13,BASE_DADOS!A:O,7,0)</f>
        <v>0</v>
      </c>
      <c r="U13" s="31">
        <f>H13*VLOOKUP(R13,BASE_DADOS!A:O,8,0)</f>
        <v>0</v>
      </c>
      <c r="V13" s="31">
        <f>I13*VLOOKUP(R13,BASE_DADOS!A:O,9,0)</f>
        <v>0</v>
      </c>
      <c r="W13" s="31">
        <f>J13*VLOOKUP(R13,BASE_DADOS!A:O,10,0)</f>
        <v>0</v>
      </c>
      <c r="X13" s="31">
        <f t="shared" si="2"/>
        <v>0</v>
      </c>
      <c r="Y13" s="31">
        <f t="shared" si="3"/>
        <v>0</v>
      </c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"/>
    </row>
    <row r="14" spans="1:37" ht="14.4">
      <c r="A14" s="21"/>
      <c r="B14" s="265"/>
      <c r="C14" s="22" t="str">
        <f>BASE_DADOS!C82</f>
        <v>A HORA DA VENENOSA</v>
      </c>
      <c r="D14" s="35" t="str">
        <f>IFERROR(VLOOKUP(R14,BASE_DADOS!A:E,4,0),"")</f>
        <v>SEG-SEX</v>
      </c>
      <c r="E14" s="35" t="str">
        <f>IFERROR(VLOOKUP(R14,BASE_DADOS!A:E,5,0),"")</f>
        <v>14H00</v>
      </c>
      <c r="F14" s="25"/>
      <c r="G14" s="25"/>
      <c r="H14" s="25"/>
      <c r="I14" s="25"/>
      <c r="J14" s="25"/>
      <c r="K14" s="26"/>
      <c r="L14" s="54">
        <f>VLOOKUP(R14,BASE_DADOS!A:O,14,0)</f>
        <v>0.05</v>
      </c>
      <c r="M14" s="54">
        <f>VLOOKUP(R14,BASE_DADOS!A:O,15,0)</f>
        <v>0.14000000000000001</v>
      </c>
      <c r="N14" s="27">
        <f>VLOOKUP(R14,BASE_DADOS!A:O,12,0)</f>
        <v>50262.55</v>
      </c>
      <c r="O14" s="28">
        <f t="shared" si="0"/>
        <v>0</v>
      </c>
      <c r="P14" s="5"/>
      <c r="Q14" s="57"/>
      <c r="R14" s="31" t="str">
        <f t="shared" si="1"/>
        <v>SC3_CRICIÚMAA HORA DA VENENOSA</v>
      </c>
      <c r="S14" s="31">
        <f>F14*VLOOKUP(R14,BASE_DADOS!A:O,6,0)</f>
        <v>0</v>
      </c>
      <c r="T14" s="31">
        <f>G14*VLOOKUP(R14,BASE_DADOS!A:O,7,0)</f>
        <v>0</v>
      </c>
      <c r="U14" s="31">
        <f>H14*VLOOKUP(R14,BASE_DADOS!A:O,8,0)</f>
        <v>0</v>
      </c>
      <c r="V14" s="31">
        <f>I14*VLOOKUP(R14,BASE_DADOS!A:O,9,0)</f>
        <v>0</v>
      </c>
      <c r="W14" s="31">
        <f>J14*VLOOKUP(R14,BASE_DADOS!A:O,10,0)</f>
        <v>0</v>
      </c>
      <c r="X14" s="31">
        <f t="shared" si="2"/>
        <v>0</v>
      </c>
      <c r="Y14" s="31">
        <f t="shared" si="3"/>
        <v>0</v>
      </c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"/>
    </row>
    <row r="15" spans="1:37" ht="14.4">
      <c r="A15" s="21"/>
      <c r="B15" s="265"/>
      <c r="C15" s="33" t="str">
        <f>BASE_DADOS!C83</f>
        <v>NOVELA DA TARDE 1</v>
      </c>
      <c r="D15" s="35" t="str">
        <f>IFERROR(VLOOKUP(R15,BASE_DADOS!A:E,4,0),"")</f>
        <v>SEG-SEX</v>
      </c>
      <c r="E15" s="35" t="str">
        <f>IFERROR(VLOOKUP(R15,BASE_DADOS!A:E,5,0),"")</f>
        <v>15H30</v>
      </c>
      <c r="F15" s="25"/>
      <c r="G15" s="25"/>
      <c r="H15" s="25"/>
      <c r="I15" s="25"/>
      <c r="J15" s="25"/>
      <c r="K15" s="26"/>
      <c r="L15" s="54">
        <f>VLOOKUP(R15,BASE_DADOS!A:O,14,0)</f>
        <v>5.7000000000000002E-2</v>
      </c>
      <c r="M15" s="54">
        <f>VLOOKUP(R15,BASE_DADOS!A:O,15,0)</f>
        <v>0.186</v>
      </c>
      <c r="N15" s="27">
        <f>VLOOKUP(R15,BASE_DADOS!A:O,12,0)</f>
        <v>57299.307000000001</v>
      </c>
      <c r="O15" s="28">
        <f t="shared" si="0"/>
        <v>0</v>
      </c>
      <c r="P15" s="5"/>
      <c r="Q15" s="57"/>
      <c r="R15" s="31" t="str">
        <f t="shared" si="1"/>
        <v>SC3_CRICIÚMANOVELA DA TARDE 1</v>
      </c>
      <c r="S15" s="31">
        <f>F15*VLOOKUP(R15,BASE_DADOS!A:O,6,0)</f>
        <v>0</v>
      </c>
      <c r="T15" s="31">
        <f>G15*VLOOKUP(R15,BASE_DADOS!A:O,7,0)</f>
        <v>0</v>
      </c>
      <c r="U15" s="31">
        <f>H15*VLOOKUP(R15,BASE_DADOS!A:O,8,0)</f>
        <v>0</v>
      </c>
      <c r="V15" s="31">
        <f>I15*VLOOKUP(R15,BASE_DADOS!A:O,9,0)</f>
        <v>0</v>
      </c>
      <c r="W15" s="31">
        <f>J15*VLOOKUP(R15,BASE_DADOS!A:O,10,0)</f>
        <v>0</v>
      </c>
      <c r="X15" s="31">
        <f t="shared" si="2"/>
        <v>0</v>
      </c>
      <c r="Y15" s="31">
        <f t="shared" si="3"/>
        <v>0</v>
      </c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"/>
    </row>
    <row r="16" spans="1:37" ht="14.4">
      <c r="A16" s="21"/>
      <c r="B16" s="265"/>
      <c r="C16" s="33" t="str">
        <f>BASE_DADOS!C84</f>
        <v>CIDADE ALERTA NACIONAL</v>
      </c>
      <c r="D16" s="35" t="str">
        <f>IFERROR(VLOOKUP(R16,BASE_DADOS!A:E,4,0),"")</f>
        <v>SEG-SEX</v>
      </c>
      <c r="E16" s="35" t="str">
        <f>IFERROR(VLOOKUP(R16,BASE_DADOS!A:E,5,0),"")</f>
        <v>16H30</v>
      </c>
      <c r="F16" s="25"/>
      <c r="G16" s="25"/>
      <c r="H16" s="25"/>
      <c r="I16" s="25"/>
      <c r="J16" s="25"/>
      <c r="K16" s="26"/>
      <c r="L16" s="54">
        <f>VLOOKUP(R16,BASE_DADOS!A:O,14,0)</f>
        <v>7.3999999999999996E-2</v>
      </c>
      <c r="M16" s="54">
        <f>VLOOKUP(R16,BASE_DADOS!A:O,15,0)</f>
        <v>0.28999999999999998</v>
      </c>
      <c r="N16" s="27">
        <f>VLOOKUP(R16,BASE_DADOS!A:O,12,0)</f>
        <v>74388.573999999993</v>
      </c>
      <c r="O16" s="28">
        <f t="shared" si="0"/>
        <v>0</v>
      </c>
      <c r="P16" s="5"/>
      <c r="Q16" s="3"/>
      <c r="R16" s="31" t="str">
        <f t="shared" si="1"/>
        <v>SC3_CRICIÚMACIDADE ALERTA NACIONAL</v>
      </c>
      <c r="S16" s="31">
        <f>F16*VLOOKUP(R16,BASE_DADOS!A:O,6,0)</f>
        <v>0</v>
      </c>
      <c r="T16" s="31">
        <f>G16*VLOOKUP(R16,BASE_DADOS!A:O,7,0)</f>
        <v>0</v>
      </c>
      <c r="U16" s="31">
        <f>H16*VLOOKUP(R16,BASE_DADOS!A:O,8,0)</f>
        <v>0</v>
      </c>
      <c r="V16" s="31">
        <f>I16*VLOOKUP(R16,BASE_DADOS!A:O,9,0)</f>
        <v>0</v>
      </c>
      <c r="W16" s="31">
        <f>J16*VLOOKUP(R16,BASE_DADOS!A:O,10,0)</f>
        <v>0</v>
      </c>
      <c r="X16" s="31">
        <f t="shared" si="2"/>
        <v>0</v>
      </c>
      <c r="Y16" s="31">
        <f t="shared" si="3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3"/>
    </row>
    <row r="17" spans="1:37" ht="14.4">
      <c r="A17" s="21"/>
      <c r="B17" s="265"/>
      <c r="C17" s="22" t="str">
        <f>BASE_DADOS!C85</f>
        <v>CIDADE ALERTA SC</v>
      </c>
      <c r="D17" s="35" t="str">
        <f>IFERROR(VLOOKUP(R17,BASE_DADOS!A:E,4,0),"")</f>
        <v>SEG-SEX</v>
      </c>
      <c r="E17" s="35" t="str">
        <f>IFERROR(VLOOKUP(R17,BASE_DADOS!A:E,5,0),"")</f>
        <v>18H00</v>
      </c>
      <c r="F17" s="25"/>
      <c r="G17" s="25"/>
      <c r="H17" s="25"/>
      <c r="I17" s="25"/>
      <c r="J17" s="25"/>
      <c r="K17" s="26"/>
      <c r="L17" s="54">
        <f>VLOOKUP(R17,BASE_DADOS!A:O,14,0)</f>
        <v>0.124</v>
      </c>
      <c r="M17" s="54">
        <f>VLOOKUP(R17,BASE_DADOS!A:O,15,0)</f>
        <v>0.27300000000000002</v>
      </c>
      <c r="N17" s="27">
        <f>VLOOKUP(R17,BASE_DADOS!A:O,12,0)</f>
        <v>124651.124</v>
      </c>
      <c r="O17" s="28">
        <f t="shared" si="0"/>
        <v>0</v>
      </c>
      <c r="P17" s="5"/>
      <c r="Q17" s="3"/>
      <c r="R17" s="31" t="str">
        <f t="shared" si="1"/>
        <v>SC3_CRICIÚMACIDADE ALERTA SC</v>
      </c>
      <c r="S17" s="31">
        <f>F17*VLOOKUP(R17,BASE_DADOS!A:O,6,0)</f>
        <v>0</v>
      </c>
      <c r="T17" s="31">
        <f>G17*VLOOKUP(R17,BASE_DADOS!A:O,7,0)</f>
        <v>0</v>
      </c>
      <c r="U17" s="31">
        <f>H17*VLOOKUP(R17,BASE_DADOS!A:O,8,0)</f>
        <v>0</v>
      </c>
      <c r="V17" s="31">
        <f>I17*VLOOKUP(R17,BASE_DADOS!A:O,9,0)</f>
        <v>0</v>
      </c>
      <c r="W17" s="31">
        <f>J17*VLOOKUP(R17,BASE_DADOS!A:O,10,0)</f>
        <v>0</v>
      </c>
      <c r="X17" s="31">
        <f t="shared" si="2"/>
        <v>0</v>
      </c>
      <c r="Y17" s="31">
        <f t="shared" si="3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3"/>
    </row>
    <row r="18" spans="1:37" ht="15.75" customHeight="1">
      <c r="A18" s="21"/>
      <c r="B18" s="265"/>
      <c r="C18" s="22" t="str">
        <f>BASE_DADOS!C86</f>
        <v>ND NOTÍCIAS</v>
      </c>
      <c r="D18" s="35" t="str">
        <f>IFERROR(VLOOKUP(R18,BASE_DADOS!A:E,4,0),"")</f>
        <v>SEG-SEX</v>
      </c>
      <c r="E18" s="35" t="str">
        <f>IFERROR(VLOOKUP(R18,BASE_DADOS!A:E,5,0),"")</f>
        <v>19H00</v>
      </c>
      <c r="F18" s="25"/>
      <c r="G18" s="25"/>
      <c r="H18" s="25"/>
      <c r="I18" s="25"/>
      <c r="J18" s="25"/>
      <c r="K18" s="26"/>
      <c r="L18" s="54">
        <f>VLOOKUP(R18,BASE_DADOS!A:O,14,0)</f>
        <v>0.11600000000000001</v>
      </c>
      <c r="M18" s="54">
        <f>VLOOKUP(R18,BASE_DADOS!A:O,15,0)</f>
        <v>0.20599999999999999</v>
      </c>
      <c r="N18" s="27">
        <f>VLOOKUP(R18,BASE_DADOS!A:O,12,0)</f>
        <v>116609.11600000001</v>
      </c>
      <c r="O18" s="28">
        <f t="shared" si="0"/>
        <v>0</v>
      </c>
      <c r="P18" s="5"/>
      <c r="Q18" s="5"/>
      <c r="R18" s="31" t="str">
        <f t="shared" si="1"/>
        <v>SC3_CRICIÚMAND NOTÍCIAS</v>
      </c>
      <c r="S18" s="31">
        <f>F18*VLOOKUP(R18,BASE_DADOS!A:O,6,0)</f>
        <v>0</v>
      </c>
      <c r="T18" s="31">
        <f>G18*VLOOKUP(R18,BASE_DADOS!A:O,7,0)</f>
        <v>0</v>
      </c>
      <c r="U18" s="31">
        <f>H18*VLOOKUP(R18,BASE_DADOS!A:O,8,0)</f>
        <v>0</v>
      </c>
      <c r="V18" s="31">
        <f>I18*VLOOKUP(R18,BASE_DADOS!A:O,9,0)</f>
        <v>0</v>
      </c>
      <c r="W18" s="31">
        <f>J18*VLOOKUP(R18,BASE_DADOS!A:O,10,0)</f>
        <v>0</v>
      </c>
      <c r="X18" s="31">
        <f t="shared" si="2"/>
        <v>0</v>
      </c>
      <c r="Y18" s="31">
        <f t="shared" si="3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3"/>
    </row>
    <row r="19" spans="1:37" ht="15.75" customHeight="1">
      <c r="A19" s="21"/>
      <c r="B19" s="265"/>
      <c r="C19" s="33" t="str">
        <f>BASE_DADOS!C87</f>
        <v>JORNAL DA RECORD</v>
      </c>
      <c r="D19" s="35" t="str">
        <f>IFERROR(VLOOKUP(R19,BASE_DADOS!A:E,4,0),"")</f>
        <v>SEG-SEX</v>
      </c>
      <c r="E19" s="35" t="str">
        <f>IFERROR(VLOOKUP(R19,BASE_DADOS!A:E,5,0),"")</f>
        <v>19H45</v>
      </c>
      <c r="F19" s="25"/>
      <c r="G19" s="25"/>
      <c r="H19" s="25"/>
      <c r="I19" s="25"/>
      <c r="J19" s="25"/>
      <c r="K19" s="26"/>
      <c r="L19" s="54">
        <f>VLOOKUP(R19,BASE_DADOS!A:O,14,0)</f>
        <v>9.1999999999999998E-2</v>
      </c>
      <c r="M19" s="54">
        <f>VLOOKUP(R19,BASE_DADOS!A:O,15,0)</f>
        <v>0.161</v>
      </c>
      <c r="N19" s="27">
        <f>VLOOKUP(R19,BASE_DADOS!A:O,12,0)</f>
        <v>92483.092000000004</v>
      </c>
      <c r="O19" s="28">
        <f t="shared" si="0"/>
        <v>0</v>
      </c>
      <c r="P19" s="5"/>
      <c r="Q19" s="5"/>
      <c r="R19" s="31" t="str">
        <f t="shared" si="1"/>
        <v>SC3_CRICIÚMAJORNAL DA RECORD</v>
      </c>
      <c r="S19" s="31">
        <f>F19*VLOOKUP(R19,BASE_DADOS!A:O,6,0)</f>
        <v>0</v>
      </c>
      <c r="T19" s="31">
        <f>G19*VLOOKUP(R19,BASE_DADOS!A:O,7,0)</f>
        <v>0</v>
      </c>
      <c r="U19" s="31">
        <f>H19*VLOOKUP(R19,BASE_DADOS!A:O,8,0)</f>
        <v>0</v>
      </c>
      <c r="V19" s="31">
        <f>I19*VLOOKUP(R19,BASE_DADOS!A:O,9,0)</f>
        <v>0</v>
      </c>
      <c r="W19" s="31">
        <f>J19*VLOOKUP(R19,BASE_DADOS!A:O,10,0)</f>
        <v>0</v>
      </c>
      <c r="X19" s="31">
        <f t="shared" si="2"/>
        <v>0</v>
      </c>
      <c r="Y19" s="31">
        <f t="shared" si="3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3"/>
    </row>
    <row r="20" spans="1:37" ht="15.75" customHeight="1">
      <c r="A20" s="21"/>
      <c r="B20" s="265"/>
      <c r="C20" s="33" t="str">
        <f>BASE_DADOS!C88</f>
        <v>NOVELA 3</v>
      </c>
      <c r="D20" s="35" t="str">
        <f>IFERROR(VLOOKUP(R20,BASE_DADOS!A:E,4,0),"")</f>
        <v>SEG-SEX</v>
      </c>
      <c r="E20" s="35" t="str">
        <f>IFERROR(VLOOKUP(R20,BASE_DADOS!A:E,5,0),"")</f>
        <v>21H00</v>
      </c>
      <c r="F20" s="25"/>
      <c r="G20" s="25"/>
      <c r="H20" s="25"/>
      <c r="I20" s="25"/>
      <c r="J20" s="25"/>
      <c r="K20" s="26"/>
      <c r="L20" s="54">
        <f>VLOOKUP(R20,BASE_DADOS!A:O,14,0)</f>
        <v>0.114</v>
      </c>
      <c r="M20" s="54">
        <f>VLOOKUP(R20,BASE_DADOS!A:O,15,0)</f>
        <v>0.19700000000000001</v>
      </c>
      <c r="N20" s="27">
        <f>VLOOKUP(R20,BASE_DADOS!A:O,12,0)</f>
        <v>114598.614</v>
      </c>
      <c r="O20" s="28">
        <f t="shared" si="0"/>
        <v>0</v>
      </c>
      <c r="P20" s="5"/>
      <c r="Q20" s="5"/>
      <c r="R20" s="31" t="str">
        <f t="shared" si="1"/>
        <v>SC3_CRICIÚMANOVELA 3</v>
      </c>
      <c r="S20" s="31">
        <f>F20*VLOOKUP(R20,BASE_DADOS!A:O,6,0)</f>
        <v>0</v>
      </c>
      <c r="T20" s="31">
        <f>G20*VLOOKUP(R20,BASE_DADOS!A:O,7,0)</f>
        <v>0</v>
      </c>
      <c r="U20" s="31">
        <f>H20*VLOOKUP(R20,BASE_DADOS!A:O,8,0)</f>
        <v>0</v>
      </c>
      <c r="V20" s="31">
        <f>I20*VLOOKUP(R20,BASE_DADOS!A:O,9,0)</f>
        <v>0</v>
      </c>
      <c r="W20" s="31">
        <f>J20*VLOOKUP(R20,BASE_DADOS!A:O,10,0)</f>
        <v>0</v>
      </c>
      <c r="X20" s="31">
        <f t="shared" si="2"/>
        <v>0</v>
      </c>
      <c r="Y20" s="31">
        <f t="shared" si="3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3"/>
    </row>
    <row r="21" spans="1:37" ht="15.75" customHeight="1">
      <c r="A21" s="21"/>
      <c r="B21" s="265"/>
      <c r="C21" s="33" t="str">
        <f>BASE_DADOS!C89</f>
        <v>NOVELA 22HS</v>
      </c>
      <c r="D21" s="35" t="str">
        <f>IFERROR(VLOOKUP(R21,BASE_DADOS!A:E,4,0),"")</f>
        <v>SEG-SEX</v>
      </c>
      <c r="E21" s="35" t="str">
        <f>IFERROR(VLOOKUP(R21,BASE_DADOS!A:E,5,0),"")</f>
        <v>21H45</v>
      </c>
      <c r="F21" s="25"/>
      <c r="G21" s="25"/>
      <c r="H21" s="25"/>
      <c r="I21" s="25"/>
      <c r="J21" s="25"/>
      <c r="K21" s="26"/>
      <c r="L21" s="54">
        <f>VLOOKUP(R21,BASE_DADOS!A:O,14,0)</f>
        <v>0.08</v>
      </c>
      <c r="M21" s="54">
        <f>VLOOKUP(R21,BASE_DADOS!A:O,15,0)</f>
        <v>0.19700000000000001</v>
      </c>
      <c r="N21" s="27">
        <f>VLOOKUP(R21,BASE_DADOS!A:O,12,0)</f>
        <v>80420.08</v>
      </c>
      <c r="O21" s="28">
        <f t="shared" si="0"/>
        <v>0</v>
      </c>
      <c r="P21" s="5"/>
      <c r="Q21" s="5"/>
      <c r="R21" s="31" t="str">
        <f t="shared" si="1"/>
        <v>SC3_CRICIÚMANOVELA 22HS</v>
      </c>
      <c r="S21" s="31">
        <f>F21*VLOOKUP(R21,BASE_DADOS!A:O,6,0)</f>
        <v>0</v>
      </c>
      <c r="T21" s="31">
        <f>G21*VLOOKUP(R21,BASE_DADOS!A:O,7,0)</f>
        <v>0</v>
      </c>
      <c r="U21" s="31">
        <f>H21*VLOOKUP(R21,BASE_DADOS!A:O,8,0)</f>
        <v>0</v>
      </c>
      <c r="V21" s="31">
        <f>I21*VLOOKUP(R21,BASE_DADOS!A:O,9,0)</f>
        <v>0</v>
      </c>
      <c r="W21" s="31">
        <f>J21*VLOOKUP(R21,BASE_DADOS!A:O,10,0)</f>
        <v>0</v>
      </c>
      <c r="X21" s="31">
        <f t="shared" si="2"/>
        <v>0</v>
      </c>
      <c r="Y21" s="31">
        <f t="shared" si="3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3"/>
    </row>
    <row r="22" spans="1:37" ht="15.75" hidden="1" customHeight="1">
      <c r="A22" s="21"/>
      <c r="B22" s="265"/>
      <c r="C22" s="33" t="str">
        <f>BASE_DADOS!C90</f>
        <v>REALITY SHOW 1</v>
      </c>
      <c r="D22" s="35" t="str">
        <f>IFERROR(VLOOKUP(R22,BASE_DADOS!A:E,4,0),"")</f>
        <v>SEG-SEX</v>
      </c>
      <c r="E22" s="35" t="str">
        <f>IFERROR(VLOOKUP(R22,BASE_DADOS!A:E,5,0),"")</f>
        <v>22H45</v>
      </c>
      <c r="F22" s="25"/>
      <c r="G22" s="25"/>
      <c r="H22" s="25"/>
      <c r="I22" s="25"/>
      <c r="J22" s="25"/>
      <c r="K22" s="26"/>
      <c r="L22" s="54">
        <f>VLOOKUP(R22,BASE_DADOS!A:O,14,0)</f>
        <v>6.3E-2</v>
      </c>
      <c r="M22" s="54">
        <f>VLOOKUP(R22,BASE_DADOS!A:O,15,0)</f>
        <v>0.19800000000000001</v>
      </c>
      <c r="N22" s="27">
        <f>VLOOKUP(R22,BASE_DADOS!A:O,12,0)</f>
        <v>63330.813000000002</v>
      </c>
      <c r="O22" s="28">
        <f t="shared" si="0"/>
        <v>0</v>
      </c>
      <c r="P22" s="5"/>
      <c r="Q22" s="5"/>
      <c r="R22" s="31" t="str">
        <f t="shared" si="1"/>
        <v>SC3_CRICIÚMAREALITY SHOW 1</v>
      </c>
      <c r="S22" s="31">
        <f>F22*VLOOKUP(R22,BASE_DADOS!A:O,6,0)</f>
        <v>0</v>
      </c>
      <c r="T22" s="31">
        <f>G22*VLOOKUP(R22,BASE_DADOS!A:O,7,0)</f>
        <v>0</v>
      </c>
      <c r="U22" s="31">
        <f>H22*VLOOKUP(R22,BASE_DADOS!A:O,8,0)</f>
        <v>0</v>
      </c>
      <c r="V22" s="31">
        <f>I22*VLOOKUP(R22,BASE_DADOS!A:O,9,0)</f>
        <v>0</v>
      </c>
      <c r="W22" s="31">
        <f>J22*VLOOKUP(R22,BASE_DADOS!A:O,10,0)</f>
        <v>0</v>
      </c>
      <c r="X22" s="31">
        <f t="shared" si="2"/>
        <v>0</v>
      </c>
      <c r="Y22" s="31">
        <f t="shared" si="3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3"/>
    </row>
    <row r="23" spans="1:37" ht="15.75" customHeight="1">
      <c r="A23" s="21"/>
      <c r="B23" s="265"/>
      <c r="C23" s="33" t="str">
        <f>BASE_DADOS!C91</f>
        <v>REALITY SHOW 2 - A FAZENDA</v>
      </c>
      <c r="D23" s="35" t="str">
        <f>IFERROR(VLOOKUP(R23,BASE_DADOS!A:E,4,0),"")</f>
        <v>SEG-SEX</v>
      </c>
      <c r="E23" s="35" t="str">
        <f>IFERROR(VLOOKUP(R23,BASE_DADOS!A:E,5,0),"")</f>
        <v>22H45</v>
      </c>
      <c r="F23" s="25"/>
      <c r="G23" s="25"/>
      <c r="H23" s="25"/>
      <c r="I23" s="25"/>
      <c r="J23" s="25"/>
      <c r="K23" s="26"/>
      <c r="L23" s="54">
        <f>VLOOKUP(R23,BASE_DADOS!A:O,14,0)</f>
        <v>6.3E-2</v>
      </c>
      <c r="M23" s="54">
        <f>VLOOKUP(R23,BASE_DADOS!A:O,15,0)</f>
        <v>0.19800000000000001</v>
      </c>
      <c r="N23" s="27">
        <f>VLOOKUP(R23,BASE_DADOS!A:O,12,0)</f>
        <v>63330.813000000002</v>
      </c>
      <c r="O23" s="28">
        <f t="shared" si="0"/>
        <v>0</v>
      </c>
      <c r="P23" s="5"/>
      <c r="Q23" s="5"/>
      <c r="R23" s="31" t="str">
        <f t="shared" si="1"/>
        <v>SC3_CRICIÚMAREALITY SHOW 2 - A FAZENDA</v>
      </c>
      <c r="S23" s="31">
        <f>F23*VLOOKUP(R23,BASE_DADOS!A:O,6,0)</f>
        <v>0</v>
      </c>
      <c r="T23" s="31">
        <f>G23*VLOOKUP(R23,BASE_DADOS!A:O,7,0)</f>
        <v>0</v>
      </c>
      <c r="U23" s="31">
        <f>H23*VLOOKUP(R23,BASE_DADOS!A:O,8,0)</f>
        <v>0</v>
      </c>
      <c r="V23" s="31">
        <f>I23*VLOOKUP(R23,BASE_DADOS!A:O,9,0)</f>
        <v>0</v>
      </c>
      <c r="W23" s="31">
        <f>J23*VLOOKUP(R23,BASE_DADOS!A:O,10,0)</f>
        <v>0</v>
      </c>
      <c r="X23" s="31">
        <f t="shared" si="2"/>
        <v>0</v>
      </c>
      <c r="Y23" s="31">
        <f t="shared" si="3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3"/>
    </row>
    <row r="24" spans="1:37" ht="15.75" customHeight="1">
      <c r="A24" s="21"/>
      <c r="B24" s="265"/>
      <c r="C24" s="33" t="str">
        <f>BASE_DADOS!C92</f>
        <v>REALITY SHOW 3 - Quilos Mortais</v>
      </c>
      <c r="D24" s="35" t="str">
        <f>IFERROR(VLOOKUP(R24,BASE_DADOS!A:E,4,0),"")</f>
        <v>SEG-DOM</v>
      </c>
      <c r="E24" s="35" t="str">
        <f>IFERROR(VLOOKUP(R24,BASE_DADOS!A:E,5,0),"")</f>
        <v>22H45</v>
      </c>
      <c r="F24" s="25"/>
      <c r="G24" s="25"/>
      <c r="H24" s="25"/>
      <c r="I24" s="25"/>
      <c r="J24" s="25"/>
      <c r="K24" s="26"/>
      <c r="L24" s="54">
        <f>VLOOKUP(R24,BASE_DADOS!A:O,14,0)</f>
        <v>6.3E-2</v>
      </c>
      <c r="M24" s="54">
        <f>VLOOKUP(R24,BASE_DADOS!A:O,15,0)</f>
        <v>0.19800000000000001</v>
      </c>
      <c r="N24" s="27">
        <f>VLOOKUP(R24,BASE_DADOS!A:O,12,0)</f>
        <v>63330.813000000002</v>
      </c>
      <c r="O24" s="28">
        <f t="shared" si="0"/>
        <v>0</v>
      </c>
      <c r="P24" s="5"/>
      <c r="Q24" s="5"/>
      <c r="R24" s="31" t="str">
        <f t="shared" si="1"/>
        <v>SC3_CRICIÚMAREALITY SHOW 3 - Quilos Mortais</v>
      </c>
      <c r="S24" s="31">
        <f>F24*VLOOKUP(R24,BASE_DADOS!A:O,6,0)</f>
        <v>0</v>
      </c>
      <c r="T24" s="31">
        <f>G24*VLOOKUP(R24,BASE_DADOS!A:O,7,0)</f>
        <v>0</v>
      </c>
      <c r="U24" s="31">
        <f>H24*VLOOKUP(R24,BASE_DADOS!A:O,8,0)</f>
        <v>0</v>
      </c>
      <c r="V24" s="31">
        <f>I24*VLOOKUP(R24,BASE_DADOS!A:O,9,0)</f>
        <v>0</v>
      </c>
      <c r="W24" s="31">
        <f>J24*VLOOKUP(R24,BASE_DADOS!A:O,10,0)</f>
        <v>0</v>
      </c>
      <c r="X24" s="31">
        <f t="shared" si="2"/>
        <v>0</v>
      </c>
      <c r="Y24" s="31">
        <f t="shared" si="3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3"/>
    </row>
    <row r="25" spans="1:37" ht="15.75" customHeight="1">
      <c r="A25" s="21"/>
      <c r="B25" s="266"/>
      <c r="C25" s="33" t="str">
        <f>BASE_DADOS!C93</f>
        <v>SÉRIE PREMIUM</v>
      </c>
      <c r="D25" s="35" t="str">
        <f>IFERROR(VLOOKUP(R25,BASE_DADOS!A:E,4,0),"")</f>
        <v>SEG-SEX</v>
      </c>
      <c r="E25" s="35" t="str">
        <f>IFERROR(VLOOKUP(R25,BASE_DADOS!A:E,5,0),"")</f>
        <v>23H45</v>
      </c>
      <c r="F25" s="25"/>
      <c r="G25" s="25"/>
      <c r="H25" s="25"/>
      <c r="I25" s="25"/>
      <c r="J25" s="25"/>
      <c r="K25" s="26"/>
      <c r="L25" s="54">
        <f>VLOOKUP(R25,BASE_DADOS!A:O,14,0)</f>
        <v>6.2E-2</v>
      </c>
      <c r="M25" s="54">
        <f>VLOOKUP(R25,BASE_DADOS!A:O,15,0)</f>
        <v>0.19800000000000001</v>
      </c>
      <c r="N25" s="27">
        <f>VLOOKUP(R25,BASE_DADOS!A:O,12,0)</f>
        <v>62325.561999999998</v>
      </c>
      <c r="O25" s="28">
        <f t="shared" si="0"/>
        <v>0</v>
      </c>
      <c r="P25" s="5"/>
      <c r="Q25" s="5"/>
      <c r="R25" s="31" t="str">
        <f t="shared" si="1"/>
        <v>SC3_CRICIÚMASÉRIE PREMIUM</v>
      </c>
      <c r="S25" s="31">
        <f>F25*VLOOKUP(R25,BASE_DADOS!A:O,6,0)</f>
        <v>0</v>
      </c>
      <c r="T25" s="31">
        <f>G25*VLOOKUP(R25,BASE_DADOS!A:O,7,0)</f>
        <v>0</v>
      </c>
      <c r="U25" s="31">
        <f>H25*VLOOKUP(R25,BASE_DADOS!A:O,8,0)</f>
        <v>0</v>
      </c>
      <c r="V25" s="31">
        <f>I25*VLOOKUP(R25,BASE_DADOS!A:O,9,0)</f>
        <v>0</v>
      </c>
      <c r="W25" s="31">
        <f>J25*VLOOKUP(R25,BASE_DADOS!A:O,10,0)</f>
        <v>0</v>
      </c>
      <c r="X25" s="31">
        <f t="shared" si="2"/>
        <v>0</v>
      </c>
      <c r="Y25" s="31">
        <f t="shared" si="3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3"/>
    </row>
    <row r="26" spans="1:37" ht="15" customHeight="1">
      <c r="A26" s="21"/>
      <c r="B26" s="294" t="s">
        <v>26</v>
      </c>
      <c r="C26" s="33" t="str">
        <f>BASE_DADOS!C94</f>
        <v>BRASIL CAMINHONEIRO</v>
      </c>
      <c r="D26" s="35" t="str">
        <f>IFERROR(VLOOKUP(R26,BASE_DADOS!A:E,4,0),"")</f>
        <v>SAB</v>
      </c>
      <c r="E26" s="35" t="str">
        <f>IFERROR(VLOOKUP(R26,BASE_DADOS!A:E,5,0),"")</f>
        <v>07H00</v>
      </c>
      <c r="F26" s="25"/>
      <c r="G26" s="25"/>
      <c r="H26" s="25"/>
      <c r="I26" s="25"/>
      <c r="J26" s="25"/>
      <c r="K26" s="26"/>
      <c r="L26" s="54">
        <f>VLOOKUP(R26,BASE_DADOS!A:O,14,0)</f>
        <v>0.11333333333333333</v>
      </c>
      <c r="M26" s="54">
        <f>VLOOKUP(R26,BASE_DADOS!A:O,15,0)</f>
        <v>0.17280813214739518</v>
      </c>
      <c r="N26" s="27">
        <f>VLOOKUP(R26,BASE_DADOS!A:O,12,0)</f>
        <v>113928.44666666666</v>
      </c>
      <c r="O26" s="28">
        <f t="shared" si="0"/>
        <v>0</v>
      </c>
      <c r="P26" s="5"/>
      <c r="Q26" s="5"/>
      <c r="R26" s="31" t="str">
        <f t="shared" si="1"/>
        <v>SC3_CRICIÚMABRASIL CAMINHONEIRO</v>
      </c>
      <c r="S26" s="31">
        <f>F26*VLOOKUP(R26,BASE_DADOS!A:O,6,0)</f>
        <v>0</v>
      </c>
      <c r="T26" s="31">
        <f>G26*VLOOKUP(R26,BASE_DADOS!A:O,7,0)</f>
        <v>0</v>
      </c>
      <c r="U26" s="31">
        <f>H26*VLOOKUP(R26,BASE_DADOS!A:O,8,0)</f>
        <v>0</v>
      </c>
      <c r="V26" s="31">
        <f>I26*VLOOKUP(R26,BASE_DADOS!A:O,9,0)</f>
        <v>0</v>
      </c>
      <c r="W26" s="31">
        <f>J26*VLOOKUP(R26,BASE_DADOS!A:O,10,0)</f>
        <v>0</v>
      </c>
      <c r="X26" s="31">
        <f t="shared" si="2"/>
        <v>0</v>
      </c>
      <c r="Y26" s="31">
        <f t="shared" si="3"/>
        <v>0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3"/>
    </row>
    <row r="27" spans="1:37" ht="15" customHeight="1">
      <c r="A27" s="21"/>
      <c r="B27" s="295"/>
      <c r="C27" s="33" t="str">
        <f>BASE_DADOS!C95</f>
        <v>FALA BRASIL - EDIÇÃO DE SÁBADO</v>
      </c>
      <c r="D27" s="35" t="str">
        <f>IFERROR(VLOOKUP(R27,BASE_DADOS!A:E,4,0),"")</f>
        <v>SAB</v>
      </c>
      <c r="E27" s="35" t="str">
        <f>IFERROR(VLOOKUP(R27,BASE_DADOS!A:E,5,0),"")</f>
        <v>07H30</v>
      </c>
      <c r="F27" s="25"/>
      <c r="G27" s="25"/>
      <c r="H27" s="25"/>
      <c r="I27" s="25"/>
      <c r="J27" s="25"/>
      <c r="K27" s="26"/>
      <c r="L27" s="54">
        <f>VLOOKUP(R27,BASE_DADOS!A:O,14,0)</f>
        <v>0.11333333333333333</v>
      </c>
      <c r="M27" s="54">
        <f>VLOOKUP(R27,BASE_DADOS!A:O,15,0)</f>
        <v>0.17280813214739518</v>
      </c>
      <c r="N27" s="27">
        <f>VLOOKUP(R27,BASE_DADOS!A:O,12,0)</f>
        <v>113928.44666666666</v>
      </c>
      <c r="O27" s="28">
        <f t="shared" si="0"/>
        <v>0</v>
      </c>
      <c r="P27" s="5"/>
      <c r="Q27" s="5"/>
      <c r="R27" s="31" t="str">
        <f t="shared" si="1"/>
        <v>SC3_CRICIÚMAFALA BRASIL - EDIÇÃO DE SÁBADO</v>
      </c>
      <c r="S27" s="31">
        <f>F27*VLOOKUP(R27,BASE_DADOS!A:O,6,0)</f>
        <v>0</v>
      </c>
      <c r="T27" s="31">
        <f>G27*VLOOKUP(R27,BASE_DADOS!A:O,7,0)</f>
        <v>0</v>
      </c>
      <c r="U27" s="31">
        <f>H27*VLOOKUP(R27,BASE_DADOS!A:O,8,0)</f>
        <v>0</v>
      </c>
      <c r="V27" s="31">
        <f>I27*VLOOKUP(R27,BASE_DADOS!A:O,9,0)</f>
        <v>0</v>
      </c>
      <c r="W27" s="31">
        <f>J27*VLOOKUP(R27,BASE_DADOS!A:O,10,0)</f>
        <v>0</v>
      </c>
      <c r="X27" s="31">
        <f t="shared" si="2"/>
        <v>0</v>
      </c>
      <c r="Y27" s="31">
        <f t="shared" si="3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3"/>
    </row>
    <row r="28" spans="1:37" ht="15" customHeight="1">
      <c r="A28" s="21"/>
      <c r="B28" s="295"/>
      <c r="C28" s="33" t="str">
        <f>BASE_DADOS!C96</f>
        <v>BALANÇO GERAL SC - ED SÁBADO - ESTADUAL (1)</v>
      </c>
      <c r="D28" s="35" t="str">
        <f>IFERROR(VLOOKUP(R28,BASE_DADOS!A:E,4,0),"")</f>
        <v>SAB</v>
      </c>
      <c r="E28" s="35" t="str">
        <f>IFERROR(VLOOKUP(R28,BASE_DADOS!A:E,5,0),"")</f>
        <v>12H00</v>
      </c>
      <c r="F28" s="25"/>
      <c r="G28" s="25"/>
      <c r="H28" s="25"/>
      <c r="I28" s="25"/>
      <c r="J28" s="25"/>
      <c r="K28" s="26"/>
      <c r="L28" s="54">
        <f>VLOOKUP(R28,BASE_DADOS!A:O,14,0)</f>
        <v>0.11333333333333333</v>
      </c>
      <c r="M28" s="54">
        <f>VLOOKUP(R28,BASE_DADOS!A:O,15,0)</f>
        <v>0.17280813214739518</v>
      </c>
      <c r="N28" s="27">
        <f>VLOOKUP(R28,BASE_DADOS!A:O,12,0)</f>
        <v>113928.44666666666</v>
      </c>
      <c r="O28" s="28">
        <f t="shared" si="0"/>
        <v>0</v>
      </c>
      <c r="P28" s="5"/>
      <c r="Q28" s="5"/>
      <c r="R28" s="31" t="str">
        <f t="shared" si="1"/>
        <v>SC3_CRICIÚMABALANÇO GERAL SC - ED SÁBADO - ESTADUAL (1)</v>
      </c>
      <c r="S28" s="31">
        <f>F28*VLOOKUP(R28,BASE_DADOS!A:O,6,0)</f>
        <v>0</v>
      </c>
      <c r="T28" s="31">
        <f>G28*VLOOKUP(R28,BASE_DADOS!A:O,7,0)</f>
        <v>0</v>
      </c>
      <c r="U28" s="31">
        <f>H28*VLOOKUP(R28,BASE_DADOS!A:O,8,0)</f>
        <v>0</v>
      </c>
      <c r="V28" s="31">
        <f>I28*VLOOKUP(R28,BASE_DADOS!A:O,9,0)</f>
        <v>0</v>
      </c>
      <c r="W28" s="31">
        <f>J28*VLOOKUP(R28,BASE_DADOS!A:O,10,0)</f>
        <v>0</v>
      </c>
      <c r="X28" s="31">
        <f t="shared" si="2"/>
        <v>0</v>
      </c>
      <c r="Y28" s="31">
        <f t="shared" si="3"/>
        <v>0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3"/>
    </row>
    <row r="29" spans="1:37" ht="15.75" customHeight="1">
      <c r="A29" s="21"/>
      <c r="B29" s="295"/>
      <c r="C29" s="22" t="str">
        <f>BASE_DADOS!C97</f>
        <v>CLUBE DA BOLA</v>
      </c>
      <c r="D29" s="35" t="str">
        <f>IFERROR(VLOOKUP(R29,BASE_DADOS!A:E,4,0),"")</f>
        <v>SAB</v>
      </c>
      <c r="E29" s="35" t="str">
        <f>IFERROR(VLOOKUP(R29,BASE_DADOS!A:E,5,0),"")</f>
        <v>13H30</v>
      </c>
      <c r="F29" s="25"/>
      <c r="G29" s="25"/>
      <c r="H29" s="25"/>
      <c r="I29" s="25"/>
      <c r="J29" s="25"/>
      <c r="K29" s="26"/>
      <c r="L29" s="54">
        <f>VLOOKUP(R29,BASE_DADOS!A:O,14,0)</f>
        <v>0.11333333333333333</v>
      </c>
      <c r="M29" s="54">
        <f>VLOOKUP(R29,BASE_DADOS!A:O,15,0)</f>
        <v>0.17280813214739518</v>
      </c>
      <c r="N29" s="27">
        <f>VLOOKUP(R29,BASE_DADOS!A:O,12,0)</f>
        <v>113928.44666666666</v>
      </c>
      <c r="O29" s="28">
        <f t="shared" si="0"/>
        <v>0</v>
      </c>
      <c r="P29" s="5"/>
      <c r="Q29" s="5"/>
      <c r="R29" s="31" t="str">
        <f t="shared" si="1"/>
        <v>SC3_CRICIÚMACLUBE DA BOLA</v>
      </c>
      <c r="S29" s="31">
        <f>F29*VLOOKUP(R29,BASE_DADOS!A:O,6,0)</f>
        <v>0</v>
      </c>
      <c r="T29" s="31">
        <f>G29*VLOOKUP(R29,BASE_DADOS!A:O,7,0)</f>
        <v>0</v>
      </c>
      <c r="U29" s="31">
        <f>H29*VLOOKUP(R29,BASE_DADOS!A:O,8,0)</f>
        <v>0</v>
      </c>
      <c r="V29" s="31">
        <f>I29*VLOOKUP(R29,BASE_DADOS!A:O,9,0)</f>
        <v>0</v>
      </c>
      <c r="W29" s="31">
        <f>J29*VLOOKUP(R29,BASE_DADOS!A:O,10,0)</f>
        <v>0</v>
      </c>
      <c r="X29" s="31">
        <f t="shared" si="2"/>
        <v>0</v>
      </c>
      <c r="Y29" s="31">
        <f t="shared" si="3"/>
        <v>0</v>
      </c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3"/>
    </row>
    <row r="30" spans="1:37" ht="15.75" customHeight="1">
      <c r="A30" s="21"/>
      <c r="B30" s="295"/>
      <c r="C30" s="33" t="str">
        <f>BASE_DADOS!C98</f>
        <v>CINE AVENTURA</v>
      </c>
      <c r="D30" s="35" t="str">
        <f>IFERROR(VLOOKUP(R30,BASE_DADOS!A:E,4,0),"")</f>
        <v>SAB</v>
      </c>
      <c r="E30" s="35" t="str">
        <f>IFERROR(VLOOKUP(R30,BASE_DADOS!A:E,5,0),"")</f>
        <v>15H00</v>
      </c>
      <c r="F30" s="25"/>
      <c r="G30" s="25"/>
      <c r="H30" s="25"/>
      <c r="I30" s="25"/>
      <c r="J30" s="25"/>
      <c r="K30" s="26"/>
      <c r="L30" s="54">
        <f>VLOOKUP(R30,BASE_DADOS!A:O,14,0)</f>
        <v>0.11333333333333333</v>
      </c>
      <c r="M30" s="54">
        <f>VLOOKUP(R30,BASE_DADOS!A:O,15,0)</f>
        <v>0.17280813214739518</v>
      </c>
      <c r="N30" s="27">
        <f>VLOOKUP(R30,BASE_DADOS!A:O,12,0)</f>
        <v>113928.44666666666</v>
      </c>
      <c r="O30" s="28">
        <f t="shared" si="0"/>
        <v>0</v>
      </c>
      <c r="P30" s="5"/>
      <c r="Q30" s="5"/>
      <c r="R30" s="31" t="str">
        <f t="shared" si="1"/>
        <v>SC3_CRICIÚMACINE AVENTURA</v>
      </c>
      <c r="S30" s="31">
        <f>F30*VLOOKUP(R30,BASE_DADOS!A:O,6,0)</f>
        <v>0</v>
      </c>
      <c r="T30" s="31">
        <f>G30*VLOOKUP(R30,BASE_DADOS!A:O,7,0)</f>
        <v>0</v>
      </c>
      <c r="U30" s="31">
        <f>H30*VLOOKUP(R30,BASE_DADOS!A:O,8,0)</f>
        <v>0</v>
      </c>
      <c r="V30" s="31">
        <f>I30*VLOOKUP(R30,BASE_DADOS!A:O,9,0)</f>
        <v>0</v>
      </c>
      <c r="W30" s="31">
        <f>J30*VLOOKUP(R30,BASE_DADOS!A:O,10,0)</f>
        <v>0</v>
      </c>
      <c r="X30" s="31">
        <f t="shared" si="2"/>
        <v>0</v>
      </c>
      <c r="Y30" s="31">
        <f t="shared" si="3"/>
        <v>0</v>
      </c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3"/>
    </row>
    <row r="31" spans="1:37" ht="15.75" customHeight="1">
      <c r="A31" s="21"/>
      <c r="B31" s="295"/>
      <c r="C31" s="33" t="str">
        <f>BASE_DADOS!C99</f>
        <v>CIDADE ALERTA - EDIÇÃO DE SÁBADO 1</v>
      </c>
      <c r="D31" s="35" t="str">
        <f>IFERROR(VLOOKUP(R31,BASE_DADOS!A:E,4,0),"")</f>
        <v>SAB</v>
      </c>
      <c r="E31" s="35" t="str">
        <f>IFERROR(VLOOKUP(R31,BASE_DADOS!A:E,5,0),"")</f>
        <v>17H00</v>
      </c>
      <c r="F31" s="25"/>
      <c r="G31" s="25"/>
      <c r="H31" s="25"/>
      <c r="I31" s="25"/>
      <c r="J31" s="25"/>
      <c r="K31" s="26"/>
      <c r="L31" s="54">
        <f>VLOOKUP(R31,BASE_DADOS!A:O,14,0)</f>
        <v>0.11333333333333333</v>
      </c>
      <c r="M31" s="54">
        <f>VLOOKUP(R31,BASE_DADOS!A:O,15,0)</f>
        <v>0.17280813214739518</v>
      </c>
      <c r="N31" s="27">
        <f>VLOOKUP(R31,BASE_DADOS!A:O,12,0)</f>
        <v>113928.44666666666</v>
      </c>
      <c r="O31" s="28">
        <f t="shared" si="0"/>
        <v>0</v>
      </c>
      <c r="P31" s="5"/>
      <c r="Q31" s="5"/>
      <c r="R31" s="31" t="str">
        <f t="shared" si="1"/>
        <v>SC3_CRICIÚMACIDADE ALERTA - EDIÇÃO DE SÁBADO 1</v>
      </c>
      <c r="S31" s="31">
        <f>F31*VLOOKUP(R31,BASE_DADOS!A:O,6,0)</f>
        <v>0</v>
      </c>
      <c r="T31" s="31">
        <f>G31*VLOOKUP(R31,BASE_DADOS!A:O,7,0)</f>
        <v>0</v>
      </c>
      <c r="U31" s="31">
        <f>H31*VLOOKUP(R31,BASE_DADOS!A:O,8,0)</f>
        <v>0</v>
      </c>
      <c r="V31" s="31">
        <f>I31*VLOOKUP(R31,BASE_DADOS!A:O,9,0)</f>
        <v>0</v>
      </c>
      <c r="W31" s="31">
        <f>J31*VLOOKUP(R31,BASE_DADOS!A:O,10,0)</f>
        <v>0</v>
      </c>
      <c r="X31" s="31">
        <f t="shared" si="2"/>
        <v>0</v>
      </c>
      <c r="Y31" s="31">
        <f t="shared" si="3"/>
        <v>0</v>
      </c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3"/>
    </row>
    <row r="32" spans="1:37" ht="15.75" customHeight="1">
      <c r="A32" s="21"/>
      <c r="B32" s="295"/>
      <c r="C32" s="33" t="str">
        <f>BASE_DADOS!C100</f>
        <v>JORNAL DA RECORD - EDIÇÃO DE SÁBADO</v>
      </c>
      <c r="D32" s="35" t="str">
        <f>IFERROR(VLOOKUP(R32,BASE_DADOS!A:E,4,0),"")</f>
        <v>SAB</v>
      </c>
      <c r="E32" s="35" t="str">
        <f>IFERROR(VLOOKUP(R32,BASE_DADOS!A:E,5,0),"")</f>
        <v>19H45</v>
      </c>
      <c r="F32" s="25"/>
      <c r="G32" s="25"/>
      <c r="H32" s="25"/>
      <c r="I32" s="25"/>
      <c r="J32" s="25"/>
      <c r="K32" s="26"/>
      <c r="L32" s="54">
        <f>VLOOKUP(R32,BASE_DADOS!A:O,14,0)</f>
        <v>0.11333333333333333</v>
      </c>
      <c r="M32" s="54">
        <f>VLOOKUP(R32,BASE_DADOS!A:O,15,0)</f>
        <v>0.17280813214739518</v>
      </c>
      <c r="N32" s="27">
        <f>VLOOKUP(R32,BASE_DADOS!A:O,12,0)</f>
        <v>113928.44666666666</v>
      </c>
      <c r="O32" s="28">
        <f t="shared" si="0"/>
        <v>0</v>
      </c>
      <c r="P32" s="5"/>
      <c r="Q32" s="32"/>
      <c r="R32" s="31" t="str">
        <f t="shared" si="1"/>
        <v>SC3_CRICIÚMAJORNAL DA RECORD - EDIÇÃO DE SÁBADO</v>
      </c>
      <c r="S32" s="31">
        <f>F32*VLOOKUP(R32,BASE_DADOS!A:O,6,0)</f>
        <v>0</v>
      </c>
      <c r="T32" s="31">
        <f>G32*VLOOKUP(R32,BASE_DADOS!A:O,7,0)</f>
        <v>0</v>
      </c>
      <c r="U32" s="31">
        <f>H32*VLOOKUP(R32,BASE_DADOS!A:O,8,0)</f>
        <v>0</v>
      </c>
      <c r="V32" s="31">
        <f>I32*VLOOKUP(R32,BASE_DADOS!A:O,9,0)</f>
        <v>0</v>
      </c>
      <c r="W32" s="31">
        <f>J32*VLOOKUP(R32,BASE_DADOS!A:O,10,0)</f>
        <v>0</v>
      </c>
      <c r="X32" s="31">
        <f t="shared" si="2"/>
        <v>0</v>
      </c>
      <c r="Y32" s="31">
        <f t="shared" si="3"/>
        <v>0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"/>
    </row>
    <row r="33" spans="1:37" ht="15.75" customHeight="1">
      <c r="A33" s="21"/>
      <c r="B33" s="295"/>
      <c r="C33" s="33" t="str">
        <f>BASE_DADOS!C101</f>
        <v xml:space="preserve">NOVELA 3 - MELHORES MOMENTOS </v>
      </c>
      <c r="D33" s="35" t="str">
        <f>IFERROR(VLOOKUP(R33,BASE_DADOS!A:E,4,0),"")</f>
        <v>SAB</v>
      </c>
      <c r="E33" s="35" t="str">
        <f>IFERROR(VLOOKUP(R33,BASE_DADOS!A:E,5,0),"")</f>
        <v>21H00</v>
      </c>
      <c r="F33" s="25"/>
      <c r="G33" s="25"/>
      <c r="H33" s="25"/>
      <c r="I33" s="25"/>
      <c r="J33" s="25"/>
      <c r="K33" s="26"/>
      <c r="L33" s="54">
        <f>VLOOKUP(R33,BASE_DADOS!A:O,14,0)</f>
        <v>0.11333333333333333</v>
      </c>
      <c r="M33" s="54">
        <f>VLOOKUP(R33,BASE_DADOS!A:O,15,0)</f>
        <v>0.17280813214739518</v>
      </c>
      <c r="N33" s="27">
        <f>VLOOKUP(R33,BASE_DADOS!A:O,12,0)</f>
        <v>113928.44666666666</v>
      </c>
      <c r="O33" s="28">
        <f t="shared" si="0"/>
        <v>0</v>
      </c>
      <c r="P33" s="5"/>
      <c r="Q33" s="32"/>
      <c r="R33" s="31" t="str">
        <f t="shared" si="1"/>
        <v xml:space="preserve">SC3_CRICIÚMANOVELA 3 - MELHORES MOMENTOS </v>
      </c>
      <c r="S33" s="31">
        <f>F33*VLOOKUP(R33,BASE_DADOS!A:O,6,0)</f>
        <v>0</v>
      </c>
      <c r="T33" s="31">
        <f>G33*VLOOKUP(R33,BASE_DADOS!A:O,7,0)</f>
        <v>0</v>
      </c>
      <c r="U33" s="31">
        <f>H33*VLOOKUP(R33,BASE_DADOS!A:O,8,0)</f>
        <v>0</v>
      </c>
      <c r="V33" s="31">
        <f>I33*VLOOKUP(R33,BASE_DADOS!A:O,9,0)</f>
        <v>0</v>
      </c>
      <c r="W33" s="31">
        <f>J33*VLOOKUP(R33,BASE_DADOS!A:O,10,0)</f>
        <v>0</v>
      </c>
      <c r="X33" s="31">
        <f t="shared" si="2"/>
        <v>0</v>
      </c>
      <c r="Y33" s="31">
        <f t="shared" si="3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"/>
    </row>
    <row r="34" spans="1:37" ht="15.75" customHeight="1">
      <c r="A34" s="21"/>
      <c r="B34" s="295"/>
      <c r="C34" s="33" t="str">
        <f>BASE_DADOS!C102</f>
        <v xml:space="preserve">SUPER TELA </v>
      </c>
      <c r="D34" s="35" t="str">
        <f>IFERROR(VLOOKUP(R34,BASE_DADOS!A:E,4,0),"")</f>
        <v>SAB</v>
      </c>
      <c r="E34" s="35" t="str">
        <f>IFERROR(VLOOKUP(R34,BASE_DADOS!A:E,5,0),"")</f>
        <v>22H30</v>
      </c>
      <c r="F34" s="25"/>
      <c r="G34" s="25"/>
      <c r="H34" s="25"/>
      <c r="I34" s="25"/>
      <c r="J34" s="25"/>
      <c r="K34" s="26"/>
      <c r="L34" s="54">
        <f>VLOOKUP(R34,BASE_DADOS!A:O,14,0)</f>
        <v>0.11333333333333299</v>
      </c>
      <c r="M34" s="54">
        <f>VLOOKUP(R34,BASE_DADOS!A:O,15,0)</f>
        <v>0.17280813214739499</v>
      </c>
      <c r="N34" s="27">
        <f>VLOOKUP(R34,BASE_DADOS!A:O,12,0)</f>
        <v>113928.44666666632</v>
      </c>
      <c r="O34" s="28">
        <f t="shared" si="0"/>
        <v>0</v>
      </c>
      <c r="P34" s="5"/>
      <c r="Q34" s="32"/>
      <c r="R34" s="31" t="str">
        <f t="shared" si="1"/>
        <v xml:space="preserve">SC3_CRICIÚMASUPER TELA </v>
      </c>
      <c r="S34" s="31">
        <f>F34*VLOOKUP(R34,BASE_DADOS!A:O,6,0)</f>
        <v>0</v>
      </c>
      <c r="T34" s="31">
        <f>G34*VLOOKUP(R34,BASE_DADOS!A:O,7,0)</f>
        <v>0</v>
      </c>
      <c r="U34" s="31">
        <f>H34*VLOOKUP(R34,BASE_DADOS!A:O,8,0)</f>
        <v>0</v>
      </c>
      <c r="V34" s="31">
        <f>I34*VLOOKUP(R34,BASE_DADOS!A:O,9,0)</f>
        <v>0</v>
      </c>
      <c r="W34" s="31">
        <f>J34*VLOOKUP(R34,BASE_DADOS!A:O,10,0)</f>
        <v>0</v>
      </c>
      <c r="X34" s="31">
        <f t="shared" si="2"/>
        <v>0</v>
      </c>
      <c r="Y34" s="31">
        <f t="shared" si="3"/>
        <v>0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"/>
    </row>
    <row r="35" spans="1:37" ht="15.75" customHeight="1">
      <c r="A35" s="21"/>
      <c r="B35" s="296"/>
      <c r="C35" s="33" t="str">
        <f>BASE_DADOS!C103</f>
        <v>SÉRIE DE SÁBADO</v>
      </c>
      <c r="D35" s="35" t="str">
        <f>IFERROR(VLOOKUP(R35,BASE_DADOS!A:E,4,0),"")</f>
        <v>SÁB</v>
      </c>
      <c r="E35" s="35" t="str">
        <f>IFERROR(VLOOKUP(R35,BASE_DADOS!A:E,5,0),"")</f>
        <v>00H00</v>
      </c>
      <c r="F35" s="25"/>
      <c r="G35" s="25"/>
      <c r="H35" s="25"/>
      <c r="I35" s="25"/>
      <c r="J35" s="25"/>
      <c r="K35" s="26"/>
      <c r="L35" s="54">
        <f>VLOOKUP(R35,BASE_DADOS!A:O,14,0)</f>
        <v>0.11333333333333299</v>
      </c>
      <c r="M35" s="54">
        <f>VLOOKUP(R35,BASE_DADOS!A:O,15,0)</f>
        <v>0.17280813214739499</v>
      </c>
      <c r="N35" s="27">
        <f>VLOOKUP(R35,BASE_DADOS!A:O,12,0)</f>
        <v>113928.44666666632</v>
      </c>
      <c r="O35" s="28">
        <f t="shared" si="0"/>
        <v>0</v>
      </c>
      <c r="P35" s="5"/>
      <c r="Q35" s="32"/>
      <c r="R35" s="31" t="str">
        <f t="shared" si="1"/>
        <v>SC3_CRICIÚMASÉRIE DE SÁBADO</v>
      </c>
      <c r="S35" s="31">
        <f>F35*VLOOKUP(R35,BASE_DADOS!A:O,6,0)</f>
        <v>0</v>
      </c>
      <c r="T35" s="31">
        <f>G35*VLOOKUP(R35,BASE_DADOS!A:O,7,0)</f>
        <v>0</v>
      </c>
      <c r="U35" s="31">
        <f>H35*VLOOKUP(R35,BASE_DADOS!A:O,8,0)</f>
        <v>0</v>
      </c>
      <c r="V35" s="31">
        <f>I35*VLOOKUP(R35,BASE_DADOS!A:O,9,0)</f>
        <v>0</v>
      </c>
      <c r="W35" s="31">
        <f>J35*VLOOKUP(R35,BASE_DADOS!A:O,10,0)</f>
        <v>0</v>
      </c>
      <c r="X35" s="31">
        <f t="shared" si="2"/>
        <v>0</v>
      </c>
      <c r="Y35" s="31">
        <f t="shared" si="3"/>
        <v>0</v>
      </c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"/>
    </row>
    <row r="36" spans="1:37" ht="14.25" customHeight="1">
      <c r="A36" s="21"/>
      <c r="B36" s="290" t="s">
        <v>27</v>
      </c>
      <c r="C36" s="22" t="str">
        <f>BASE_DADOS!C104</f>
        <v>AGRO SAÚDE E COOPERAÇÃO</v>
      </c>
      <c r="D36" s="35" t="str">
        <f>IFERROR(VLOOKUP(R36,BASE_DADOS!A:E,4,0),"")</f>
        <v>DOM</v>
      </c>
      <c r="E36" s="35" t="str">
        <f>IFERROR(VLOOKUP(R36,BASE_DADOS!A:E,5,0),"")</f>
        <v>09H00</v>
      </c>
      <c r="F36" s="25"/>
      <c r="G36" s="25"/>
      <c r="H36" s="25"/>
      <c r="I36" s="25"/>
      <c r="J36" s="25"/>
      <c r="K36" s="26"/>
      <c r="L36" s="54">
        <f>VLOOKUP(R36,BASE_DADOS!A:O,14,0)</f>
        <v>0.10666666666666667</v>
      </c>
      <c r="M36" s="54">
        <f>VLOOKUP(R36,BASE_DADOS!A:O,15,0)</f>
        <v>0.15477629987908101</v>
      </c>
      <c r="N36" s="27">
        <f>VLOOKUP(R36,BASE_DADOS!A:O,12,0)</f>
        <v>107226.77333333335</v>
      </c>
      <c r="O36" s="28">
        <f t="shared" si="0"/>
        <v>0</v>
      </c>
      <c r="P36" s="5"/>
      <c r="Q36" s="32"/>
      <c r="R36" s="31" t="str">
        <f t="shared" si="1"/>
        <v>SC3_CRICIÚMAAGRO SAÚDE E COOPERAÇÃO</v>
      </c>
      <c r="S36" s="31">
        <f>F36*VLOOKUP(R36,BASE_DADOS!A:O,6,0)</f>
        <v>0</v>
      </c>
      <c r="T36" s="31">
        <f>G36*VLOOKUP(R36,BASE_DADOS!A:O,7,0)</f>
        <v>0</v>
      </c>
      <c r="U36" s="31">
        <f>H36*VLOOKUP(R36,BASE_DADOS!A:O,8,0)</f>
        <v>0</v>
      </c>
      <c r="V36" s="31">
        <f>I36*VLOOKUP(R36,BASE_DADOS!A:O,9,0)</f>
        <v>0</v>
      </c>
      <c r="W36" s="31">
        <f>J36*VLOOKUP(R36,BASE_DADOS!A:O,10,0)</f>
        <v>0</v>
      </c>
      <c r="X36" s="31">
        <f t="shared" si="2"/>
        <v>0</v>
      </c>
      <c r="Y36" s="31">
        <f t="shared" si="3"/>
        <v>0</v>
      </c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3"/>
    </row>
    <row r="37" spans="1:37" ht="15.75" customHeight="1">
      <c r="A37" s="36"/>
      <c r="B37" s="291"/>
      <c r="C37" s="33" t="str">
        <f>BASE_DADOS!C105</f>
        <v>CINE MAIOR</v>
      </c>
      <c r="D37" s="35" t="str">
        <f>IFERROR(VLOOKUP(R37,BASE_DADOS!A:E,4,0),"")</f>
        <v>DOM</v>
      </c>
      <c r="E37" s="35" t="str">
        <f>IFERROR(VLOOKUP(R37,BASE_DADOS!A:E,5,0),"")</f>
        <v>13H30</v>
      </c>
      <c r="F37" s="25"/>
      <c r="G37" s="25"/>
      <c r="H37" s="25"/>
      <c r="I37" s="25"/>
      <c r="J37" s="25"/>
      <c r="K37" s="26"/>
      <c r="L37" s="54">
        <f>VLOOKUP(R37,BASE_DADOS!A:O,14,0)</f>
        <v>0.10666666666666667</v>
      </c>
      <c r="M37" s="54">
        <f>VLOOKUP(R37,BASE_DADOS!A:O,15,0)</f>
        <v>0.15477629987908101</v>
      </c>
      <c r="N37" s="27">
        <f>VLOOKUP(R37,BASE_DADOS!A:O,12,0)</f>
        <v>107226.77333333335</v>
      </c>
      <c r="O37" s="28">
        <f t="shared" si="0"/>
        <v>0</v>
      </c>
      <c r="P37" s="5"/>
      <c r="Q37" s="32"/>
      <c r="R37" s="31" t="str">
        <f t="shared" si="1"/>
        <v>SC3_CRICIÚMACINE MAIOR</v>
      </c>
      <c r="S37" s="31">
        <f>F37*VLOOKUP(R37,BASE_DADOS!A:O,6,0)</f>
        <v>0</v>
      </c>
      <c r="T37" s="31">
        <f>G37*VLOOKUP(R37,BASE_DADOS!A:O,7,0)</f>
        <v>0</v>
      </c>
      <c r="U37" s="31">
        <f>H37*VLOOKUP(R37,BASE_DADOS!A:O,8,0)</f>
        <v>0</v>
      </c>
      <c r="V37" s="31">
        <f>I37*VLOOKUP(R37,BASE_DADOS!A:O,9,0)</f>
        <v>0</v>
      </c>
      <c r="W37" s="31">
        <f>J37*VLOOKUP(R37,BASE_DADOS!A:O,10,0)</f>
        <v>0</v>
      </c>
      <c r="X37" s="31">
        <f t="shared" si="2"/>
        <v>0</v>
      </c>
      <c r="Y37" s="31">
        <f t="shared" si="3"/>
        <v>0</v>
      </c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3"/>
    </row>
    <row r="38" spans="1:37" ht="15.75" customHeight="1">
      <c r="A38" s="36"/>
      <c r="B38" s="291"/>
      <c r="C38" s="33" t="str">
        <f>BASE_DADOS!C106</f>
        <v>HORA DO FARO</v>
      </c>
      <c r="D38" s="35" t="str">
        <f>IFERROR(VLOOKUP(R38,BASE_DADOS!A:E,4,0),"")</f>
        <v>DOM</v>
      </c>
      <c r="E38" s="35" t="str">
        <f>IFERROR(VLOOKUP(R38,BASE_DADOS!A:E,5,0),"")</f>
        <v>15H45</v>
      </c>
      <c r="F38" s="25"/>
      <c r="G38" s="25"/>
      <c r="H38" s="25"/>
      <c r="I38" s="25"/>
      <c r="J38" s="25"/>
      <c r="K38" s="26"/>
      <c r="L38" s="54">
        <f>VLOOKUP(R38,BASE_DADOS!A:O,14,0)</f>
        <v>0.10666666666666667</v>
      </c>
      <c r="M38" s="54">
        <f>VLOOKUP(R38,BASE_DADOS!A:O,15,0)</f>
        <v>0.15477629987908101</v>
      </c>
      <c r="N38" s="27">
        <f>VLOOKUP(R38,BASE_DADOS!A:O,12,0)</f>
        <v>107226.77333333335</v>
      </c>
      <c r="O38" s="28">
        <f t="shared" si="0"/>
        <v>0</v>
      </c>
      <c r="P38" s="5"/>
      <c r="Q38" s="32"/>
      <c r="R38" s="31" t="str">
        <f t="shared" si="1"/>
        <v>SC3_CRICIÚMAHORA DO FARO</v>
      </c>
      <c r="S38" s="31">
        <f>F38*VLOOKUP(R38,BASE_DADOS!A:O,6,0)</f>
        <v>0</v>
      </c>
      <c r="T38" s="31">
        <f>G38*VLOOKUP(R38,BASE_DADOS!A:O,7,0)</f>
        <v>0</v>
      </c>
      <c r="U38" s="31">
        <f>H38*VLOOKUP(R38,BASE_DADOS!A:O,8,0)</f>
        <v>0</v>
      </c>
      <c r="V38" s="31">
        <f>I38*VLOOKUP(R38,BASE_DADOS!A:O,9,0)</f>
        <v>0</v>
      </c>
      <c r="W38" s="31">
        <f>J38*VLOOKUP(R38,BASE_DADOS!A:O,10,0)</f>
        <v>0</v>
      </c>
      <c r="X38" s="31">
        <f t="shared" si="2"/>
        <v>0</v>
      </c>
      <c r="Y38" s="31">
        <f t="shared" si="3"/>
        <v>0</v>
      </c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3"/>
    </row>
    <row r="39" spans="1:37" ht="15.75" customHeight="1">
      <c r="A39" s="36"/>
      <c r="B39" s="291"/>
      <c r="C39" s="33" t="str">
        <f>BASE_DADOS!C107</f>
        <v>REALITY SHOW 4</v>
      </c>
      <c r="D39" s="35" t="str">
        <f>IFERROR(VLOOKUP(R39,BASE_DADOS!A:E,4,0),"")</f>
        <v>DOM</v>
      </c>
      <c r="E39" s="35" t="str">
        <f>IFERROR(VLOOKUP(R39,BASE_DADOS!A:E,5,0),"")</f>
        <v>18H00</v>
      </c>
      <c r="F39" s="25"/>
      <c r="G39" s="25"/>
      <c r="H39" s="25"/>
      <c r="I39" s="25"/>
      <c r="J39" s="25"/>
      <c r="K39" s="26"/>
      <c r="L39" s="54">
        <f>VLOOKUP(R39,BASE_DADOS!A:O,14,0)</f>
        <v>0.10666666666666667</v>
      </c>
      <c r="M39" s="54">
        <f>VLOOKUP(R39,BASE_DADOS!A:O,15,0)</f>
        <v>0.15477629987908101</v>
      </c>
      <c r="N39" s="27">
        <f>VLOOKUP(R39,BASE_DADOS!A:O,12,0)</f>
        <v>107226.77333333335</v>
      </c>
      <c r="O39" s="28">
        <f t="shared" si="0"/>
        <v>0</v>
      </c>
      <c r="P39" s="5"/>
      <c r="Q39" s="32"/>
      <c r="R39" s="31" t="str">
        <f t="shared" si="1"/>
        <v>SC3_CRICIÚMAREALITY SHOW 4</v>
      </c>
      <c r="S39" s="31">
        <f>F39*VLOOKUP(R39,BASE_DADOS!A:O,6,0)</f>
        <v>0</v>
      </c>
      <c r="T39" s="31">
        <f>G39*VLOOKUP(R39,BASE_DADOS!A:O,7,0)</f>
        <v>0</v>
      </c>
      <c r="U39" s="31">
        <f>H39*VLOOKUP(R39,BASE_DADOS!A:O,8,0)</f>
        <v>0</v>
      </c>
      <c r="V39" s="31">
        <f>I39*VLOOKUP(R39,BASE_DADOS!A:O,9,0)</f>
        <v>0</v>
      </c>
      <c r="W39" s="31">
        <f>J39*VLOOKUP(R39,BASE_DADOS!A:O,10,0)</f>
        <v>0</v>
      </c>
      <c r="X39" s="31">
        <f t="shared" si="2"/>
        <v>0</v>
      </c>
      <c r="Y39" s="31">
        <f t="shared" si="3"/>
        <v>0</v>
      </c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3"/>
    </row>
    <row r="40" spans="1:37" ht="15.75" customHeight="1">
      <c r="A40" s="36"/>
      <c r="B40" s="291"/>
      <c r="C40" s="33" t="str">
        <f>BASE_DADOS!C108</f>
        <v>DOMINGO ESPETACULAR</v>
      </c>
      <c r="D40" s="35" t="str">
        <f>IFERROR(VLOOKUP(R40,BASE_DADOS!A:E,4,0),"")</f>
        <v>DOM</v>
      </c>
      <c r="E40" s="35" t="str">
        <f>IFERROR(VLOOKUP(R40,BASE_DADOS!A:E,5,0),"")</f>
        <v>19H45</v>
      </c>
      <c r="F40" s="25"/>
      <c r="G40" s="25"/>
      <c r="H40" s="25"/>
      <c r="I40" s="25"/>
      <c r="J40" s="25"/>
      <c r="K40" s="26"/>
      <c r="L40" s="54">
        <f>VLOOKUP(R40,BASE_DADOS!A:O,14,0)</f>
        <v>0.10666666666666667</v>
      </c>
      <c r="M40" s="54">
        <f>VLOOKUP(R40,BASE_DADOS!A:O,15,0)</f>
        <v>0.15477629987908101</v>
      </c>
      <c r="N40" s="27">
        <f>VLOOKUP(R40,BASE_DADOS!A:O,12,0)</f>
        <v>107226.77333333335</v>
      </c>
      <c r="O40" s="28">
        <f t="shared" si="0"/>
        <v>0</v>
      </c>
      <c r="P40" s="5"/>
      <c r="Q40" s="32"/>
      <c r="R40" s="31" t="str">
        <f t="shared" si="1"/>
        <v>SC3_CRICIÚMADOMINGO ESPETACULAR</v>
      </c>
      <c r="S40" s="31">
        <f>F40*VLOOKUP(R40,BASE_DADOS!A:O,6,0)</f>
        <v>0</v>
      </c>
      <c r="T40" s="31">
        <f>G40*VLOOKUP(R40,BASE_DADOS!A:O,7,0)</f>
        <v>0</v>
      </c>
      <c r="U40" s="31">
        <f>H40*VLOOKUP(R40,BASE_DADOS!A:O,8,0)</f>
        <v>0</v>
      </c>
      <c r="V40" s="31">
        <f>I40*VLOOKUP(R40,BASE_DADOS!A:O,9,0)</f>
        <v>0</v>
      </c>
      <c r="W40" s="31">
        <f>J40*VLOOKUP(R40,BASE_DADOS!A:O,10,0)</f>
        <v>0</v>
      </c>
      <c r="X40" s="31">
        <f t="shared" si="2"/>
        <v>0</v>
      </c>
      <c r="Y40" s="31">
        <f t="shared" si="3"/>
        <v>0</v>
      </c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3"/>
    </row>
    <row r="41" spans="1:37" ht="15.75" customHeight="1">
      <c r="A41" s="36"/>
      <c r="B41" s="291"/>
      <c r="C41" s="33" t="str">
        <f>BASE_DADOS!C109</f>
        <v>CÂMERA RECORD</v>
      </c>
      <c r="D41" s="35" t="str">
        <f>IFERROR(VLOOKUP(R41,BASE_DADOS!A:E,4,0),"")</f>
        <v>DOM</v>
      </c>
      <c r="E41" s="35" t="str">
        <f>IFERROR(VLOOKUP(R41,BASE_DADOS!A:E,5,0),"")</f>
        <v>23H45</v>
      </c>
      <c r="F41" s="25"/>
      <c r="G41" s="25"/>
      <c r="H41" s="25"/>
      <c r="I41" s="25"/>
      <c r="J41" s="25"/>
      <c r="K41" s="26"/>
      <c r="L41" s="54">
        <f>VLOOKUP(R41,BASE_DADOS!A:O,14,0)</f>
        <v>0.10666666666666667</v>
      </c>
      <c r="M41" s="54">
        <f>VLOOKUP(R41,BASE_DADOS!A:O,15,0)</f>
        <v>0.15477629987908101</v>
      </c>
      <c r="N41" s="27">
        <f>VLOOKUP(R41,BASE_DADOS!A:O,12,0)</f>
        <v>107226.77333333335</v>
      </c>
      <c r="O41" s="28">
        <f t="shared" si="0"/>
        <v>0</v>
      </c>
      <c r="P41" s="5"/>
      <c r="Q41" s="32"/>
      <c r="R41" s="31" t="str">
        <f t="shared" si="1"/>
        <v>SC3_CRICIÚMACÂMERA RECORD</v>
      </c>
      <c r="S41" s="31">
        <f>F41*VLOOKUP(R41,BASE_DADOS!A:O,6,0)</f>
        <v>0</v>
      </c>
      <c r="T41" s="31">
        <f>G41*VLOOKUP(R41,BASE_DADOS!A:O,7,0)</f>
        <v>0</v>
      </c>
      <c r="U41" s="31">
        <f>H41*VLOOKUP(R41,BASE_DADOS!A:O,8,0)</f>
        <v>0</v>
      </c>
      <c r="V41" s="31">
        <f>I41*VLOOKUP(R41,BASE_DADOS!A:O,9,0)</f>
        <v>0</v>
      </c>
      <c r="W41" s="31">
        <f>J41*VLOOKUP(R41,BASE_DADOS!A:O,10,0)</f>
        <v>0</v>
      </c>
      <c r="X41" s="31">
        <f t="shared" si="2"/>
        <v>0</v>
      </c>
      <c r="Y41" s="31">
        <f t="shared" si="3"/>
        <v>0</v>
      </c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3"/>
    </row>
    <row r="42" spans="1:37" ht="15.75" customHeight="1">
      <c r="A42" s="36"/>
      <c r="B42" s="292"/>
      <c r="C42" s="33" t="str">
        <f>BASE_DADOS!C110</f>
        <v>SERIE DE DOMINGO</v>
      </c>
      <c r="D42" s="35" t="str">
        <f>IFERROR(VLOOKUP(R42,BASE_DADOS!A:E,4,0),"")</f>
        <v>DOM</v>
      </c>
      <c r="E42" s="35" t="str">
        <f>IFERROR(VLOOKUP(R42,BASE_DADOS!A:E,5,0),"")</f>
        <v>23H46</v>
      </c>
      <c r="F42" s="25"/>
      <c r="G42" s="25"/>
      <c r="H42" s="25"/>
      <c r="I42" s="25"/>
      <c r="J42" s="25"/>
      <c r="K42" s="26"/>
      <c r="L42" s="54">
        <f>VLOOKUP(R42,BASE_DADOS!A:O,14,0)</f>
        <v>0.10666666666666667</v>
      </c>
      <c r="M42" s="54">
        <f>VLOOKUP(R42,BASE_DADOS!A:O,15,0)</f>
        <v>0.15477629987908101</v>
      </c>
      <c r="N42" s="27">
        <f>VLOOKUP(R42,BASE_DADOS!A:O,12,0)</f>
        <v>107226.77333333335</v>
      </c>
      <c r="O42" s="28">
        <f t="shared" si="0"/>
        <v>0</v>
      </c>
      <c r="P42" s="5"/>
      <c r="Q42" s="32"/>
      <c r="R42" s="31" t="str">
        <f t="shared" si="1"/>
        <v>SC3_CRICIÚMASERIE DE DOMINGO</v>
      </c>
      <c r="S42" s="31">
        <f>F42*VLOOKUP(R42,BASE_DADOS!A:O,6,0)</f>
        <v>0</v>
      </c>
      <c r="T42" s="31">
        <f>G42*VLOOKUP(R42,BASE_DADOS!A:O,7,0)</f>
        <v>0</v>
      </c>
      <c r="U42" s="31">
        <f>H42*VLOOKUP(R42,BASE_DADOS!A:O,8,0)</f>
        <v>0</v>
      </c>
      <c r="V42" s="31">
        <f>I42*VLOOKUP(R42,BASE_DADOS!A:O,9,0)</f>
        <v>0</v>
      </c>
      <c r="W42" s="31">
        <f>J42*VLOOKUP(R42,BASE_DADOS!A:O,10,0)</f>
        <v>0</v>
      </c>
      <c r="X42" s="31">
        <f t="shared" si="2"/>
        <v>0</v>
      </c>
      <c r="Y42" s="31">
        <f t="shared" si="3"/>
        <v>0</v>
      </c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3"/>
    </row>
    <row r="43" spans="1:37" ht="15.75" customHeight="1">
      <c r="A43" s="36"/>
      <c r="B43" s="276" t="s">
        <v>28</v>
      </c>
      <c r="C43" s="33" t="str">
        <f>BASE_DADOS!C111</f>
        <v>ABERTURA / 12H00</v>
      </c>
      <c r="D43" s="35" t="str">
        <f>IFERROR(VLOOKUP(R43,BASE_DADOS!A:E,4,0),"")</f>
        <v>SEG-DOM</v>
      </c>
      <c r="E43" s="35" t="str">
        <f>IFERROR(VLOOKUP(R43,BASE_DADOS!A:E,5,0),"")</f>
        <v>07H00</v>
      </c>
      <c r="F43" s="25"/>
      <c r="G43" s="25"/>
      <c r="H43" s="25"/>
      <c r="I43" s="25"/>
      <c r="J43" s="25"/>
      <c r="K43" s="26"/>
      <c r="L43" s="54">
        <f>VLOOKUP(R43,BASE_DADOS!A:O,14,0)</f>
        <v>9.6000000000000002E-2</v>
      </c>
      <c r="M43" s="54">
        <f>VLOOKUP(R43,BASE_DADOS!A:O,15,0)</f>
        <v>0.29099999999999998</v>
      </c>
      <c r="N43" s="27">
        <f>VLOOKUP(R43,BASE_DADOS!A:O,12,0)</f>
        <v>96504.096000000005</v>
      </c>
      <c r="O43" s="28">
        <f t="shared" si="0"/>
        <v>0</v>
      </c>
      <c r="P43" s="5"/>
      <c r="Q43" s="32"/>
      <c r="R43" s="31" t="str">
        <f t="shared" si="1"/>
        <v>SC3_CRICIÚMAABERTURA / 12H00</v>
      </c>
      <c r="S43" s="31">
        <f>F43*VLOOKUP(R43,BASE_DADOS!A:O,6,0)</f>
        <v>0</v>
      </c>
      <c r="T43" s="31">
        <f>G43*VLOOKUP(R43,BASE_DADOS!A:O,7,0)</f>
        <v>0</v>
      </c>
      <c r="U43" s="31">
        <f>H43*VLOOKUP(R43,BASE_DADOS!A:O,8,0)</f>
        <v>0</v>
      </c>
      <c r="V43" s="31">
        <f>I43*VLOOKUP(R43,BASE_DADOS!A:O,9,0)</f>
        <v>0</v>
      </c>
      <c r="W43" s="31">
        <f>J43*VLOOKUP(R43,BASE_DADOS!A:O,10,0)</f>
        <v>0</v>
      </c>
      <c r="X43" s="31">
        <f t="shared" si="2"/>
        <v>0</v>
      </c>
      <c r="Y43" s="31">
        <f t="shared" si="3"/>
        <v>0</v>
      </c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3"/>
    </row>
    <row r="44" spans="1:37" ht="15.75" customHeight="1">
      <c r="A44" s="36"/>
      <c r="B44" s="273"/>
      <c r="C44" s="33" t="str">
        <f>BASE_DADOS!C112</f>
        <v>12H00 / 18H00</v>
      </c>
      <c r="D44" s="35" t="str">
        <f>IFERROR(VLOOKUP(R44,BASE_DADOS!A:E,4,0),"")</f>
        <v>SEG-DOM</v>
      </c>
      <c r="E44" s="35" t="str">
        <f>IFERROR(VLOOKUP(R44,BASE_DADOS!A:E,5,0),"")</f>
        <v>12H00</v>
      </c>
      <c r="F44" s="25"/>
      <c r="G44" s="25"/>
      <c r="H44" s="25"/>
      <c r="I44" s="25"/>
      <c r="J44" s="25"/>
      <c r="K44" s="26"/>
      <c r="L44" s="54">
        <f>VLOOKUP(R44,BASE_DADOS!A:O,14,0)</f>
        <v>6.2E-2</v>
      </c>
      <c r="M44" s="54">
        <f>VLOOKUP(R44,BASE_DADOS!A:O,15,0)</f>
        <v>0.20300000000000001</v>
      </c>
      <c r="N44" s="27">
        <f>VLOOKUP(R44,BASE_DADOS!A:O,12,0)</f>
        <v>62325.561999999998</v>
      </c>
      <c r="O44" s="28">
        <f t="shared" si="0"/>
        <v>0</v>
      </c>
      <c r="P44" s="5"/>
      <c r="Q44" s="32"/>
      <c r="R44" s="31" t="str">
        <f t="shared" si="1"/>
        <v>SC3_CRICIÚMA12H00 / 18H00</v>
      </c>
      <c r="S44" s="31">
        <f>F44*VLOOKUP(R44,BASE_DADOS!A:O,6,0)</f>
        <v>0</v>
      </c>
      <c r="T44" s="31">
        <f>G44*VLOOKUP(R44,BASE_DADOS!A:O,7,0)</f>
        <v>0</v>
      </c>
      <c r="U44" s="31">
        <f>H44*VLOOKUP(R44,BASE_DADOS!A:O,8,0)</f>
        <v>0</v>
      </c>
      <c r="V44" s="31">
        <f>I44*VLOOKUP(R44,BASE_DADOS!A:O,9,0)</f>
        <v>0</v>
      </c>
      <c r="W44" s="31">
        <f>J44*VLOOKUP(R44,BASE_DADOS!A:O,10,0)</f>
        <v>0</v>
      </c>
      <c r="X44" s="31">
        <f t="shared" si="2"/>
        <v>0</v>
      </c>
      <c r="Y44" s="31">
        <f t="shared" si="3"/>
        <v>0</v>
      </c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3"/>
    </row>
    <row r="45" spans="1:37" ht="15.75" customHeight="1">
      <c r="A45" s="36"/>
      <c r="B45" s="273"/>
      <c r="C45" s="33" t="str">
        <f>BASE_DADOS!C113</f>
        <v>18H00 / ENCERRAMENTO</v>
      </c>
      <c r="D45" s="35" t="str">
        <f>IFERROR(VLOOKUP(R45,BASE_DADOS!A:E,4,0),"")</f>
        <v>SEG-DOM</v>
      </c>
      <c r="E45" s="35" t="str">
        <f>IFERROR(VLOOKUP(R45,BASE_DADOS!A:E,5,0),"")</f>
        <v>18H00</v>
      </c>
      <c r="F45" s="25"/>
      <c r="G45" s="25"/>
      <c r="H45" s="25"/>
      <c r="I45" s="25"/>
      <c r="J45" s="25"/>
      <c r="K45" s="26"/>
      <c r="L45" s="54">
        <f>VLOOKUP(R45,BASE_DADOS!A:O,14,0)</f>
        <v>0.10100000000000001</v>
      </c>
      <c r="M45" s="54">
        <f>VLOOKUP(R45,BASE_DADOS!A:O,15,0)</f>
        <v>0.20200000000000001</v>
      </c>
      <c r="N45" s="27">
        <f>VLOOKUP(R45,BASE_DADOS!A:O,12,0)</f>
        <v>101530.35100000001</v>
      </c>
      <c r="O45" s="28">
        <f t="shared" si="0"/>
        <v>0</v>
      </c>
      <c r="P45" s="5"/>
      <c r="Q45" s="32"/>
      <c r="R45" s="31" t="str">
        <f t="shared" si="1"/>
        <v>SC3_CRICIÚMA18H00 / ENCERRAMENTO</v>
      </c>
      <c r="S45" s="31">
        <f>F45*VLOOKUP(R45,BASE_DADOS!A:O,6,0)</f>
        <v>0</v>
      </c>
      <c r="T45" s="31">
        <f>G45*VLOOKUP(R45,BASE_DADOS!A:O,7,0)</f>
        <v>0</v>
      </c>
      <c r="U45" s="31">
        <f>H45*VLOOKUP(R45,BASE_DADOS!A:O,8,0)</f>
        <v>0</v>
      </c>
      <c r="V45" s="31">
        <f>I45*VLOOKUP(R45,BASE_DADOS!A:O,9,0)</f>
        <v>0</v>
      </c>
      <c r="W45" s="31">
        <f>J45*VLOOKUP(R45,BASE_DADOS!A:O,10,0)</f>
        <v>0</v>
      </c>
      <c r="X45" s="31">
        <f t="shared" si="2"/>
        <v>0</v>
      </c>
      <c r="Y45" s="31">
        <f t="shared" si="3"/>
        <v>0</v>
      </c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3"/>
    </row>
    <row r="46" spans="1:37" ht="15.75" customHeight="1">
      <c r="A46" s="36"/>
      <c r="B46" s="275"/>
      <c r="C46" s="33" t="str">
        <f>BASE_DADOS!C114</f>
        <v>ABERTURA / ENCERRAMENTO</v>
      </c>
      <c r="D46" s="35" t="str">
        <f>IFERROR(VLOOKUP(R46,BASE_DADOS!A:E,4,0),"")</f>
        <v>SEG-DOM</v>
      </c>
      <c r="E46" s="35" t="str">
        <f>IFERROR(VLOOKUP(R46,BASE_DADOS!A:E,5,0),"")</f>
        <v>07H00</v>
      </c>
      <c r="F46" s="25"/>
      <c r="G46" s="25"/>
      <c r="H46" s="25"/>
      <c r="I46" s="25"/>
      <c r="J46" s="25"/>
      <c r="K46" s="26"/>
      <c r="L46" s="54">
        <f>VLOOKUP(R46,BASE_DADOS!A:O,14,0)</f>
        <v>9.1999999999999998E-2</v>
      </c>
      <c r="M46" s="54">
        <f>VLOOKUP(R46,BASE_DADOS!A:O,15,0)</f>
        <v>0.23100000000000001</v>
      </c>
      <c r="N46" s="27">
        <f>VLOOKUP(R46,BASE_DADOS!A:O,12,0)</f>
        <v>92483.092000000004</v>
      </c>
      <c r="O46" s="28">
        <f t="shared" si="0"/>
        <v>0</v>
      </c>
      <c r="P46" s="5"/>
      <c r="Q46" s="32"/>
      <c r="R46" s="31" t="str">
        <f t="shared" si="1"/>
        <v>SC3_CRICIÚMAABERTURA / ENCERRAMENTO</v>
      </c>
      <c r="S46" s="31">
        <f>F46*VLOOKUP(R46,BASE_DADOS!A:O,6,0)</f>
        <v>0</v>
      </c>
      <c r="T46" s="31">
        <f>G46*VLOOKUP(R46,BASE_DADOS!A:O,7,0)</f>
        <v>0</v>
      </c>
      <c r="U46" s="31">
        <f>H46*VLOOKUP(R46,BASE_DADOS!A:O,8,0)</f>
        <v>0</v>
      </c>
      <c r="V46" s="31">
        <f>I46*VLOOKUP(R46,BASE_DADOS!A:O,9,0)</f>
        <v>0</v>
      </c>
      <c r="W46" s="31">
        <f>J46*VLOOKUP(R46,BASE_DADOS!A:O,10,0)</f>
        <v>0</v>
      </c>
      <c r="X46" s="31">
        <f t="shared" si="2"/>
        <v>0</v>
      </c>
      <c r="Y46" s="31">
        <f t="shared" si="3"/>
        <v>0</v>
      </c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"/>
    </row>
    <row r="47" spans="1:37" ht="15.75" customHeight="1">
      <c r="A47" s="36"/>
      <c r="B47" s="59"/>
      <c r="C47" s="60" t="s">
        <v>30</v>
      </c>
      <c r="D47" s="60"/>
      <c r="E47" s="60"/>
      <c r="F47" s="61" t="s">
        <v>34</v>
      </c>
      <c r="G47" s="62"/>
      <c r="H47" s="277"/>
      <c r="I47" s="278"/>
      <c r="J47" s="60"/>
      <c r="K47" s="40" t="e">
        <f>1-O4/O3</f>
        <v>#DIV/0!</v>
      </c>
      <c r="L47" s="63"/>
      <c r="M47" s="63"/>
      <c r="N47" s="63"/>
      <c r="O47" s="81"/>
      <c r="P47" s="5"/>
      <c r="Q47" s="32"/>
      <c r="R47" s="5"/>
      <c r="S47" s="5"/>
      <c r="T47" s="5"/>
      <c r="U47" s="5"/>
      <c r="V47" s="5"/>
      <c r="W47" s="5"/>
      <c r="X47" s="5"/>
      <c r="Y47" s="5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"/>
    </row>
    <row r="48" spans="1:37" ht="15.75" customHeight="1">
      <c r="A48" s="36"/>
      <c r="B48" s="59"/>
      <c r="C48" s="61" t="s">
        <v>32</v>
      </c>
      <c r="D48" s="61"/>
      <c r="E48" s="61"/>
      <c r="F48" s="65"/>
      <c r="G48" s="65"/>
      <c r="H48" s="65"/>
      <c r="I48" s="65"/>
      <c r="J48" s="65"/>
      <c r="K48" s="65"/>
      <c r="L48" s="61"/>
      <c r="M48" s="61"/>
      <c r="N48" s="61"/>
      <c r="O48" s="64"/>
      <c r="P48" s="5"/>
      <c r="Q48" s="5"/>
      <c r="R48" s="5"/>
      <c r="S48" s="5"/>
      <c r="T48" s="5"/>
      <c r="U48" s="5"/>
      <c r="V48" s="5"/>
      <c r="W48" s="5"/>
      <c r="X48" s="5"/>
      <c r="Y48" s="5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</row>
    <row r="49" spans="1:37" ht="15.75" customHeight="1">
      <c r="A49" s="36"/>
      <c r="B49" s="59"/>
      <c r="C49" s="61"/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5"/>
      <c r="Q49" s="5"/>
      <c r="R49" s="5"/>
      <c r="S49" s="5"/>
      <c r="T49" s="5"/>
      <c r="U49" s="5"/>
      <c r="V49" s="5"/>
      <c r="W49" s="5"/>
      <c r="X49" s="5"/>
      <c r="Y49" s="5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</row>
    <row r="50" spans="1:37" ht="15.75" customHeight="1">
      <c r="A50" s="36"/>
      <c r="B50" s="59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5"/>
      <c r="Q50" s="5"/>
      <c r="R50" s="5"/>
      <c r="S50" s="5"/>
      <c r="T50" s="5"/>
      <c r="U50" s="5"/>
      <c r="V50" s="5"/>
      <c r="W50" s="5"/>
      <c r="X50" s="5"/>
      <c r="Y50" s="5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</row>
    <row r="51" spans="1:37" ht="15.75" customHeight="1">
      <c r="A51" s="36"/>
      <c r="B51" s="79"/>
      <c r="C51" s="82"/>
      <c r="D51" s="82"/>
      <c r="E51" s="82"/>
      <c r="F51" s="83"/>
      <c r="G51" s="83"/>
      <c r="H51" s="83"/>
      <c r="I51" s="83"/>
      <c r="J51" s="83"/>
      <c r="K51" s="83"/>
      <c r="L51" s="82"/>
      <c r="M51" s="82"/>
      <c r="N51" s="82"/>
      <c r="O51" s="84"/>
      <c r="P51" s="5"/>
      <c r="Q51" s="5"/>
      <c r="R51" s="5"/>
      <c r="S51" s="5"/>
      <c r="T51" s="5"/>
      <c r="U51" s="5"/>
      <c r="V51" s="5"/>
      <c r="W51" s="5"/>
      <c r="X51" s="5"/>
      <c r="Y51" s="5"/>
      <c r="Z51" s="3"/>
      <c r="AA51" s="3"/>
      <c r="AB51" s="5"/>
      <c r="AC51" s="5"/>
      <c r="AD51" s="5"/>
      <c r="AE51" s="5"/>
      <c r="AF51" s="5"/>
      <c r="AG51" s="5"/>
      <c r="AH51" s="5"/>
      <c r="AI51" s="5"/>
      <c r="AJ51" s="5"/>
      <c r="AK51" s="5"/>
    </row>
    <row r="52" spans="1:37" ht="15.75" customHeight="1">
      <c r="A52" s="5"/>
      <c r="B52" s="80"/>
      <c r="C52" s="3"/>
      <c r="D52" s="3"/>
      <c r="E52" s="3"/>
      <c r="F52" s="3"/>
      <c r="G52" s="3"/>
      <c r="H52" s="3"/>
      <c r="I52" s="3"/>
      <c r="J52" s="3"/>
      <c r="K52" s="49"/>
      <c r="L52" s="3"/>
      <c r="M52" s="3"/>
      <c r="N52" s="3"/>
      <c r="O52" s="3"/>
      <c r="P52" s="5"/>
      <c r="Q52" s="5"/>
      <c r="R52" s="5"/>
      <c r="S52" s="5"/>
      <c r="T52" s="5"/>
      <c r="U52" s="5"/>
      <c r="V52" s="5"/>
      <c r="W52" s="5"/>
      <c r="X52" s="5"/>
      <c r="Y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ht="15.75" customHeight="1">
      <c r="A53" s="5"/>
      <c r="B53" s="3"/>
      <c r="C53" s="3"/>
      <c r="D53" s="3"/>
      <c r="E53" s="3"/>
      <c r="F53" s="3"/>
      <c r="G53" s="3"/>
      <c r="H53" s="3"/>
      <c r="I53" s="3"/>
      <c r="J53" s="3"/>
      <c r="K53" s="49"/>
      <c r="L53" s="3"/>
      <c r="M53" s="3"/>
      <c r="N53" s="3"/>
      <c r="O53" s="3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</row>
    <row r="54" spans="1:37" ht="15.75" customHeight="1">
      <c r="A54" s="5"/>
      <c r="B54" s="3"/>
      <c r="C54" s="3"/>
      <c r="D54" s="3"/>
      <c r="E54" s="3"/>
      <c r="F54" s="3"/>
      <c r="G54" s="3"/>
      <c r="H54" s="3"/>
      <c r="I54" s="3"/>
      <c r="J54" s="3"/>
      <c r="K54" s="49"/>
      <c r="L54" s="3"/>
      <c r="M54" s="3"/>
      <c r="N54" s="3"/>
      <c r="O54" s="3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</row>
    <row r="55" spans="1:37" ht="15.75" customHeight="1">
      <c r="A55" s="5"/>
      <c r="B55" s="3"/>
      <c r="C55" s="3"/>
      <c r="D55" s="3"/>
      <c r="E55" s="3"/>
      <c r="F55" s="3"/>
      <c r="G55" s="3"/>
      <c r="H55" s="3"/>
      <c r="I55" s="3"/>
      <c r="J55" s="3"/>
      <c r="K55" s="49"/>
      <c r="L55" s="3"/>
      <c r="M55" s="3"/>
      <c r="N55" s="3"/>
      <c r="O55" s="3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</row>
    <row r="56" spans="1:37" ht="15.75" customHeight="1">
      <c r="A56" s="5"/>
      <c r="B56" s="3"/>
      <c r="C56" s="3"/>
      <c r="D56" s="3"/>
      <c r="E56" s="3"/>
      <c r="F56" s="3"/>
      <c r="G56" s="3"/>
      <c r="H56" s="3"/>
      <c r="I56" s="3"/>
      <c r="J56" s="3"/>
      <c r="K56" s="49"/>
      <c r="L56" s="3"/>
      <c r="M56" s="3"/>
      <c r="N56" s="3"/>
      <c r="O56" s="3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</row>
    <row r="57" spans="1:37" ht="15.75" customHeight="1">
      <c r="A57" s="5"/>
      <c r="B57" s="3"/>
      <c r="C57" s="3"/>
      <c r="D57" s="3"/>
      <c r="E57" s="3"/>
      <c r="F57" s="3"/>
      <c r="G57" s="3"/>
      <c r="H57" s="3"/>
      <c r="I57" s="3"/>
      <c r="J57" s="3"/>
      <c r="K57" s="49"/>
      <c r="L57" s="3"/>
      <c r="M57" s="3"/>
      <c r="N57" s="3"/>
      <c r="O57" s="3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</row>
    <row r="58" spans="1:37" ht="15.75" customHeight="1">
      <c r="A58" s="5"/>
      <c r="B58" s="3"/>
      <c r="C58" s="3"/>
      <c r="D58" s="3"/>
      <c r="E58" s="3"/>
      <c r="F58" s="3"/>
      <c r="G58" s="3"/>
      <c r="H58" s="3"/>
      <c r="I58" s="3"/>
      <c r="J58" s="3"/>
      <c r="K58" s="49"/>
      <c r="L58" s="3"/>
      <c r="M58" s="3"/>
      <c r="N58" s="3"/>
      <c r="O58" s="3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</row>
    <row r="59" spans="1:37" ht="15.75" customHeight="1">
      <c r="A59" s="5"/>
      <c r="B59" s="3"/>
      <c r="C59" s="3"/>
      <c r="D59" s="3"/>
      <c r="E59" s="3"/>
      <c r="F59" s="3"/>
      <c r="G59" s="3"/>
      <c r="H59" s="3"/>
      <c r="I59" s="3"/>
      <c r="J59" s="3"/>
      <c r="K59" s="49"/>
      <c r="L59" s="3"/>
      <c r="M59" s="3"/>
      <c r="N59" s="3"/>
      <c r="O59" s="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</row>
    <row r="60" spans="1:37" ht="15.75" customHeight="1">
      <c r="A60" s="5"/>
      <c r="B60" s="3"/>
      <c r="C60" s="3"/>
      <c r="D60" s="3"/>
      <c r="E60" s="3"/>
      <c r="F60" s="3"/>
      <c r="G60" s="3"/>
      <c r="H60" s="3"/>
      <c r="I60" s="3"/>
      <c r="J60" s="3"/>
      <c r="K60" s="49"/>
      <c r="L60" s="3"/>
      <c r="M60" s="3"/>
      <c r="N60" s="3"/>
      <c r="O60" s="3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</row>
    <row r="61" spans="1:37" ht="15.75" customHeight="1">
      <c r="A61" s="5"/>
      <c r="B61" s="3"/>
      <c r="C61" s="3"/>
      <c r="D61" s="3"/>
      <c r="E61" s="3"/>
      <c r="F61" s="3"/>
      <c r="G61" s="3"/>
      <c r="H61" s="3"/>
      <c r="I61" s="3"/>
      <c r="J61" s="3"/>
      <c r="K61" s="49"/>
      <c r="L61" s="3"/>
      <c r="M61" s="3"/>
      <c r="N61" s="3"/>
      <c r="O61" s="3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</row>
    <row r="62" spans="1:37" ht="15.75" customHeight="1">
      <c r="A62" s="5"/>
      <c r="B62" s="3"/>
      <c r="C62" s="3"/>
      <c r="D62" s="3"/>
      <c r="E62" s="3"/>
      <c r="F62" s="3"/>
      <c r="G62" s="3"/>
      <c r="H62" s="3"/>
      <c r="I62" s="3"/>
      <c r="J62" s="3"/>
      <c r="K62" s="49"/>
      <c r="L62" s="3"/>
      <c r="M62" s="3"/>
      <c r="N62" s="3"/>
      <c r="O62" s="3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</row>
    <row r="63" spans="1:37" ht="15.75" customHeight="1">
      <c r="A63" s="5"/>
      <c r="B63" s="3"/>
      <c r="C63" s="3"/>
      <c r="D63" s="3"/>
      <c r="E63" s="3"/>
      <c r="F63" s="3"/>
      <c r="G63" s="3"/>
      <c r="H63" s="3"/>
      <c r="I63" s="3"/>
      <c r="J63" s="3"/>
      <c r="K63" s="49"/>
      <c r="L63" s="3"/>
      <c r="M63" s="3"/>
      <c r="N63" s="3"/>
      <c r="O63" s="3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</row>
    <row r="64" spans="1:37" ht="15.75" customHeight="1">
      <c r="A64" s="5"/>
      <c r="B64" s="3"/>
      <c r="C64" s="3"/>
      <c r="D64" s="3"/>
      <c r="E64" s="3"/>
      <c r="F64" s="3"/>
      <c r="G64" s="3"/>
      <c r="H64" s="3"/>
      <c r="I64" s="3"/>
      <c r="J64" s="3"/>
      <c r="K64" s="49"/>
      <c r="L64" s="3"/>
      <c r="M64" s="3"/>
      <c r="N64" s="3"/>
      <c r="O64" s="3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</row>
    <row r="65" spans="1:37" ht="15.75" customHeight="1">
      <c r="A65" s="5"/>
      <c r="B65" s="3"/>
      <c r="C65" s="3"/>
      <c r="D65" s="3"/>
      <c r="E65" s="3"/>
      <c r="F65" s="3"/>
      <c r="G65" s="3"/>
      <c r="H65" s="3"/>
      <c r="I65" s="3"/>
      <c r="J65" s="3"/>
      <c r="K65" s="49"/>
      <c r="L65" s="3"/>
      <c r="M65" s="3"/>
      <c r="N65" s="3"/>
      <c r="O65" s="3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</row>
    <row r="66" spans="1:37" ht="15.75" customHeight="1">
      <c r="A66" s="5"/>
      <c r="B66" s="3"/>
      <c r="C66" s="3"/>
      <c r="D66" s="3"/>
      <c r="E66" s="3"/>
      <c r="F66" s="3"/>
      <c r="G66" s="3"/>
      <c r="H66" s="3"/>
      <c r="I66" s="3"/>
      <c r="J66" s="3"/>
      <c r="K66" s="49"/>
      <c r="L66" s="3"/>
      <c r="M66" s="3"/>
      <c r="N66" s="3"/>
      <c r="O66" s="3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</row>
    <row r="67" spans="1:37" ht="15.75" customHeight="1">
      <c r="A67" s="5"/>
      <c r="B67" s="3"/>
      <c r="C67" s="3"/>
      <c r="D67" s="3"/>
      <c r="E67" s="3"/>
      <c r="F67" s="3"/>
      <c r="G67" s="3"/>
      <c r="H67" s="3"/>
      <c r="I67" s="3"/>
      <c r="J67" s="3"/>
      <c r="K67" s="49"/>
      <c r="L67" s="3"/>
      <c r="M67" s="3"/>
      <c r="N67" s="3"/>
      <c r="O67" s="3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</row>
    <row r="68" spans="1:37" ht="15.75" customHeight="1">
      <c r="A68" s="5"/>
      <c r="B68" s="3"/>
      <c r="C68" s="3"/>
      <c r="D68" s="3"/>
      <c r="E68" s="3"/>
      <c r="F68" s="3"/>
      <c r="G68" s="3"/>
      <c r="H68" s="3"/>
      <c r="I68" s="3"/>
      <c r="J68" s="3"/>
      <c r="K68" s="49"/>
      <c r="L68" s="3"/>
      <c r="M68" s="3"/>
      <c r="N68" s="3"/>
      <c r="O68" s="3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</row>
    <row r="69" spans="1:37" ht="15.75" customHeight="1">
      <c r="A69" s="5"/>
      <c r="B69" s="3"/>
      <c r="C69" s="3"/>
      <c r="D69" s="3"/>
      <c r="E69" s="3"/>
      <c r="F69" s="3"/>
      <c r="G69" s="3"/>
      <c r="H69" s="3"/>
      <c r="I69" s="3"/>
      <c r="J69" s="3"/>
      <c r="K69" s="49"/>
      <c r="L69" s="3"/>
      <c r="M69" s="3"/>
      <c r="N69" s="3"/>
      <c r="O69" s="3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</row>
    <row r="70" spans="1:37" ht="15.75" customHeight="1">
      <c r="A70" s="5"/>
      <c r="B70" s="3"/>
      <c r="C70" s="3"/>
      <c r="D70" s="3"/>
      <c r="E70" s="3"/>
      <c r="F70" s="3"/>
      <c r="G70" s="3"/>
      <c r="H70" s="3"/>
      <c r="I70" s="3"/>
      <c r="J70" s="3"/>
      <c r="K70" s="49"/>
      <c r="L70" s="3"/>
      <c r="M70" s="3"/>
      <c r="N70" s="3"/>
      <c r="O70" s="3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</row>
    <row r="71" spans="1:37" ht="15.75" customHeight="1">
      <c r="A71" s="5"/>
      <c r="B71" s="3"/>
      <c r="C71" s="3"/>
      <c r="D71" s="3"/>
      <c r="E71" s="3"/>
      <c r="F71" s="3"/>
      <c r="G71" s="3"/>
      <c r="H71" s="3"/>
      <c r="I71" s="3"/>
      <c r="J71" s="3"/>
      <c r="K71" s="49"/>
      <c r="L71" s="3"/>
      <c r="M71" s="3"/>
      <c r="N71" s="3"/>
      <c r="O71" s="3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</row>
    <row r="72" spans="1:37" ht="15.75" customHeight="1">
      <c r="A72" s="5"/>
      <c r="B72" s="3"/>
      <c r="C72" s="3"/>
      <c r="D72" s="3"/>
      <c r="E72" s="3"/>
      <c r="F72" s="3"/>
      <c r="G72" s="3"/>
      <c r="H72" s="3"/>
      <c r="I72" s="3"/>
      <c r="J72" s="3"/>
      <c r="K72" s="49"/>
      <c r="L72" s="3"/>
      <c r="M72" s="3"/>
      <c r="N72" s="3"/>
      <c r="O72" s="3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</row>
    <row r="73" spans="1:37" ht="15.75" customHeight="1">
      <c r="A73" s="5"/>
      <c r="B73" s="3"/>
      <c r="C73" s="3"/>
      <c r="D73" s="3"/>
      <c r="E73" s="3"/>
      <c r="F73" s="3"/>
      <c r="G73" s="3"/>
      <c r="H73" s="3"/>
      <c r="I73" s="3"/>
      <c r="J73" s="3"/>
      <c r="K73" s="49"/>
      <c r="L73" s="3"/>
      <c r="M73" s="3"/>
      <c r="N73" s="3"/>
      <c r="O73" s="3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</row>
    <row r="74" spans="1:37" ht="15.75" customHeight="1">
      <c r="A74" s="5"/>
      <c r="B74" s="3"/>
      <c r="C74" s="3"/>
      <c r="D74" s="3"/>
      <c r="E74" s="3"/>
      <c r="F74" s="3"/>
      <c r="G74" s="3"/>
      <c r="H74" s="3"/>
      <c r="I74" s="3"/>
      <c r="J74" s="3"/>
      <c r="K74" s="49"/>
      <c r="L74" s="3"/>
      <c r="M74" s="3"/>
      <c r="N74" s="3"/>
      <c r="O74" s="3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</row>
    <row r="75" spans="1:37" ht="15.75" customHeight="1">
      <c r="A75" s="5"/>
      <c r="B75" s="3"/>
      <c r="C75" s="3"/>
      <c r="D75" s="3"/>
      <c r="E75" s="3"/>
      <c r="F75" s="3"/>
      <c r="G75" s="3"/>
      <c r="H75" s="3"/>
      <c r="I75" s="3"/>
      <c r="J75" s="3"/>
      <c r="K75" s="49"/>
      <c r="L75" s="3"/>
      <c r="M75" s="3"/>
      <c r="N75" s="3"/>
      <c r="O75" s="3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</row>
    <row r="76" spans="1:37" ht="15.75" customHeight="1">
      <c r="A76" s="5"/>
      <c r="B76" s="3"/>
      <c r="C76" s="3"/>
      <c r="D76" s="3"/>
      <c r="E76" s="3"/>
      <c r="F76" s="3"/>
      <c r="G76" s="3"/>
      <c r="H76" s="3"/>
      <c r="I76" s="3"/>
      <c r="J76" s="3"/>
      <c r="K76" s="49"/>
      <c r="L76" s="3"/>
      <c r="M76" s="3"/>
      <c r="N76" s="3"/>
      <c r="O76" s="3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</row>
    <row r="77" spans="1:37" ht="15.75" customHeight="1">
      <c r="A77" s="5"/>
      <c r="B77" s="3"/>
      <c r="C77" s="3"/>
      <c r="D77" s="3"/>
      <c r="E77" s="3"/>
      <c r="F77" s="3"/>
      <c r="G77" s="3"/>
      <c r="H77" s="3"/>
      <c r="I77" s="3"/>
      <c r="J77" s="3"/>
      <c r="K77" s="49"/>
      <c r="L77" s="3"/>
      <c r="M77" s="3"/>
      <c r="N77" s="3"/>
      <c r="O77" s="3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</row>
    <row r="78" spans="1:37" ht="15.75" customHeight="1">
      <c r="A78" s="5"/>
      <c r="B78" s="3"/>
      <c r="C78" s="3"/>
      <c r="D78" s="3"/>
      <c r="E78" s="3"/>
      <c r="F78" s="3"/>
      <c r="G78" s="3"/>
      <c r="H78" s="3"/>
      <c r="I78" s="3"/>
      <c r="J78" s="3"/>
      <c r="K78" s="49"/>
      <c r="L78" s="3"/>
      <c r="M78" s="3"/>
      <c r="N78" s="3"/>
      <c r="O78" s="3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</row>
    <row r="79" spans="1:37" ht="15.75" customHeight="1">
      <c r="A79" s="5"/>
      <c r="B79" s="3"/>
      <c r="C79" s="3"/>
      <c r="D79" s="3"/>
      <c r="E79" s="3"/>
      <c r="F79" s="3"/>
      <c r="G79" s="3"/>
      <c r="H79" s="3"/>
      <c r="I79" s="3"/>
      <c r="J79" s="3"/>
      <c r="K79" s="49"/>
      <c r="L79" s="3"/>
      <c r="M79" s="3"/>
      <c r="N79" s="3"/>
      <c r="O79" s="3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</row>
    <row r="80" spans="1:37" ht="15.75" customHeight="1">
      <c r="A80" s="5"/>
      <c r="B80" s="3"/>
      <c r="C80" s="3"/>
      <c r="D80" s="3"/>
      <c r="E80" s="3"/>
      <c r="F80" s="3"/>
      <c r="G80" s="3"/>
      <c r="H80" s="3"/>
      <c r="I80" s="3"/>
      <c r="J80" s="3"/>
      <c r="K80" s="49"/>
      <c r="L80" s="3"/>
      <c r="M80" s="3"/>
      <c r="N80" s="3"/>
      <c r="O80" s="3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</row>
    <row r="81" spans="1:37" ht="15.75" customHeight="1">
      <c r="A81" s="5"/>
      <c r="B81" s="3"/>
      <c r="C81" s="3"/>
      <c r="D81" s="3"/>
      <c r="E81" s="3"/>
      <c r="F81" s="3"/>
      <c r="G81" s="3"/>
      <c r="H81" s="3"/>
      <c r="I81" s="3"/>
      <c r="J81" s="3"/>
      <c r="K81" s="49"/>
      <c r="L81" s="3"/>
      <c r="M81" s="3"/>
      <c r="N81" s="3"/>
      <c r="O81" s="3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</row>
    <row r="82" spans="1:37" ht="15.75" customHeight="1">
      <c r="A82" s="5"/>
      <c r="B82" s="3"/>
      <c r="C82" s="3"/>
      <c r="D82" s="3"/>
      <c r="E82" s="3"/>
      <c r="F82" s="3"/>
      <c r="G82" s="3"/>
      <c r="H82" s="3"/>
      <c r="I82" s="3"/>
      <c r="J82" s="3"/>
      <c r="K82" s="49"/>
      <c r="L82" s="3"/>
      <c r="M82" s="3"/>
      <c r="N82" s="3"/>
      <c r="O82" s="3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</row>
    <row r="83" spans="1:37" ht="15.75" customHeight="1">
      <c r="A83" s="5"/>
      <c r="B83" s="3"/>
      <c r="C83" s="3"/>
      <c r="D83" s="3"/>
      <c r="E83" s="3"/>
      <c r="F83" s="3"/>
      <c r="G83" s="3"/>
      <c r="H83" s="3"/>
      <c r="I83" s="3"/>
      <c r="J83" s="3"/>
      <c r="K83" s="49"/>
      <c r="L83" s="3"/>
      <c r="M83" s="3"/>
      <c r="N83" s="3"/>
      <c r="O83" s="3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</row>
    <row r="84" spans="1:37" ht="15.75" customHeight="1">
      <c r="A84" s="5"/>
      <c r="B84" s="3"/>
      <c r="C84" s="3"/>
      <c r="D84" s="3"/>
      <c r="E84" s="3"/>
      <c r="F84" s="3"/>
      <c r="G84" s="3"/>
      <c r="H84" s="3"/>
      <c r="I84" s="3"/>
      <c r="J84" s="3"/>
      <c r="K84" s="49"/>
      <c r="L84" s="3"/>
      <c r="M84" s="3"/>
      <c r="N84" s="3"/>
      <c r="O84" s="3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</row>
    <row r="85" spans="1:37" ht="15.75" customHeight="1">
      <c r="A85" s="5"/>
      <c r="B85" s="3"/>
      <c r="C85" s="3"/>
      <c r="D85" s="3"/>
      <c r="E85" s="3"/>
      <c r="F85" s="3"/>
      <c r="G85" s="3"/>
      <c r="H85" s="3"/>
      <c r="I85" s="3"/>
      <c r="J85" s="3"/>
      <c r="K85" s="49"/>
      <c r="L85" s="3"/>
      <c r="M85" s="3"/>
      <c r="N85" s="3"/>
      <c r="O85" s="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</row>
    <row r="86" spans="1:37" ht="15.75" customHeight="1">
      <c r="A86" s="5"/>
      <c r="B86" s="3"/>
      <c r="C86" s="3"/>
      <c r="D86" s="3"/>
      <c r="E86" s="3"/>
      <c r="F86" s="3"/>
      <c r="G86" s="3"/>
      <c r="H86" s="3"/>
      <c r="I86" s="3"/>
      <c r="J86" s="3"/>
      <c r="K86" s="49"/>
      <c r="L86" s="3"/>
      <c r="M86" s="3"/>
      <c r="N86" s="3"/>
      <c r="O86" s="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</row>
    <row r="87" spans="1:37" ht="15.75" customHeight="1">
      <c r="A87" s="5"/>
      <c r="B87" s="3"/>
      <c r="C87" s="3"/>
      <c r="D87" s="3"/>
      <c r="E87" s="3"/>
      <c r="F87" s="3"/>
      <c r="G87" s="3"/>
      <c r="H87" s="3"/>
      <c r="I87" s="3"/>
      <c r="J87" s="3"/>
      <c r="K87" s="49"/>
      <c r="L87" s="3"/>
      <c r="M87" s="3"/>
      <c r="N87" s="3"/>
      <c r="O87" s="3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</row>
    <row r="88" spans="1:37" ht="15.75" customHeight="1">
      <c r="A88" s="5"/>
      <c r="B88" s="3"/>
      <c r="C88" s="3"/>
      <c r="D88" s="3"/>
      <c r="E88" s="3"/>
      <c r="F88" s="3"/>
      <c r="G88" s="3"/>
      <c r="H88" s="3"/>
      <c r="I88" s="3"/>
      <c r="J88" s="3"/>
      <c r="K88" s="49"/>
      <c r="L88" s="3"/>
      <c r="M88" s="3"/>
      <c r="N88" s="3"/>
      <c r="O88" s="3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</row>
    <row r="89" spans="1:37" ht="15.75" customHeight="1">
      <c r="A89" s="5"/>
      <c r="B89" s="3"/>
      <c r="C89" s="3"/>
      <c r="D89" s="3"/>
      <c r="E89" s="3"/>
      <c r="F89" s="3"/>
      <c r="G89" s="3"/>
      <c r="H89" s="3"/>
      <c r="I89" s="3"/>
      <c r="J89" s="3"/>
      <c r="K89" s="49"/>
      <c r="L89" s="3"/>
      <c r="M89" s="3"/>
      <c r="N89" s="3"/>
      <c r="O89" s="3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</row>
    <row r="90" spans="1:37" ht="15.75" customHeight="1">
      <c r="A90" s="5"/>
      <c r="B90" s="3"/>
      <c r="C90" s="3"/>
      <c r="D90" s="3"/>
      <c r="E90" s="3"/>
      <c r="F90" s="3"/>
      <c r="G90" s="3"/>
      <c r="H90" s="3"/>
      <c r="I90" s="3"/>
      <c r="J90" s="3"/>
      <c r="K90" s="49"/>
      <c r="L90" s="3"/>
      <c r="M90" s="3"/>
      <c r="N90" s="3"/>
      <c r="O90" s="3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</row>
    <row r="91" spans="1:37" ht="15.75" customHeight="1">
      <c r="A91" s="5"/>
      <c r="B91" s="3"/>
      <c r="C91" s="3"/>
      <c r="D91" s="3"/>
      <c r="E91" s="3"/>
      <c r="F91" s="3"/>
      <c r="G91" s="3"/>
      <c r="H91" s="3"/>
      <c r="I91" s="3"/>
      <c r="J91" s="3"/>
      <c r="K91" s="49"/>
      <c r="L91" s="3"/>
      <c r="M91" s="3"/>
      <c r="N91" s="3"/>
      <c r="O91" s="3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</row>
    <row r="92" spans="1:37" ht="15.75" customHeight="1">
      <c r="A92" s="5"/>
      <c r="B92" s="3"/>
      <c r="C92" s="3"/>
      <c r="D92" s="3"/>
      <c r="E92" s="3"/>
      <c r="F92" s="3"/>
      <c r="G92" s="3"/>
      <c r="H92" s="3"/>
      <c r="I92" s="3"/>
      <c r="J92" s="3"/>
      <c r="K92" s="49"/>
      <c r="L92" s="3"/>
      <c r="M92" s="3"/>
      <c r="N92" s="3"/>
      <c r="O92" s="3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</row>
    <row r="93" spans="1:37" ht="15.75" customHeight="1">
      <c r="A93" s="5"/>
      <c r="B93" s="3"/>
      <c r="C93" s="3"/>
      <c r="D93" s="3"/>
      <c r="E93" s="3"/>
      <c r="F93" s="3"/>
      <c r="G93" s="3"/>
      <c r="H93" s="3"/>
      <c r="I93" s="3"/>
      <c r="J93" s="3"/>
      <c r="K93" s="49"/>
      <c r="L93" s="3"/>
      <c r="M93" s="3"/>
      <c r="N93" s="3"/>
      <c r="O93" s="3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</row>
    <row r="94" spans="1:37" ht="15.75" customHeight="1">
      <c r="A94" s="5"/>
      <c r="B94" s="3"/>
      <c r="C94" s="3"/>
      <c r="D94" s="3"/>
      <c r="E94" s="3"/>
      <c r="F94" s="3"/>
      <c r="G94" s="3"/>
      <c r="H94" s="3"/>
      <c r="I94" s="3"/>
      <c r="J94" s="3"/>
      <c r="K94" s="49"/>
      <c r="L94" s="3"/>
      <c r="M94" s="3"/>
      <c r="N94" s="3"/>
      <c r="O94" s="3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</row>
    <row r="95" spans="1:37" ht="15.75" customHeight="1">
      <c r="A95" s="5"/>
      <c r="B95" s="3"/>
      <c r="C95" s="3"/>
      <c r="D95" s="3"/>
      <c r="E95" s="3"/>
      <c r="F95" s="3"/>
      <c r="G95" s="3"/>
      <c r="H95" s="3"/>
      <c r="I95" s="3"/>
      <c r="J95" s="3"/>
      <c r="K95" s="49"/>
      <c r="L95" s="3"/>
      <c r="M95" s="3"/>
      <c r="N95" s="3"/>
      <c r="O95" s="3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</row>
    <row r="96" spans="1:37" ht="15.75" customHeight="1">
      <c r="A96" s="5"/>
      <c r="B96" s="3"/>
      <c r="C96" s="3"/>
      <c r="D96" s="3"/>
      <c r="E96" s="3"/>
      <c r="F96" s="3"/>
      <c r="G96" s="3"/>
      <c r="H96" s="3"/>
      <c r="I96" s="3"/>
      <c r="J96" s="3"/>
      <c r="K96" s="49"/>
      <c r="L96" s="3"/>
      <c r="M96" s="3"/>
      <c r="N96" s="3"/>
      <c r="O96" s="3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</row>
    <row r="97" spans="1:37" ht="15.75" customHeight="1">
      <c r="A97" s="5"/>
      <c r="B97" s="3"/>
      <c r="C97" s="3"/>
      <c r="D97" s="3"/>
      <c r="E97" s="3"/>
      <c r="F97" s="3"/>
      <c r="G97" s="3"/>
      <c r="H97" s="3"/>
      <c r="I97" s="3"/>
      <c r="J97" s="3"/>
      <c r="K97" s="49"/>
      <c r="L97" s="3"/>
      <c r="M97" s="3"/>
      <c r="N97" s="3"/>
      <c r="O97" s="3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</row>
    <row r="98" spans="1:37" ht="15.75" customHeight="1">
      <c r="A98" s="5"/>
      <c r="B98" s="3"/>
      <c r="C98" s="3"/>
      <c r="D98" s="3"/>
      <c r="E98" s="3"/>
      <c r="F98" s="3"/>
      <c r="G98" s="3"/>
      <c r="H98" s="3"/>
      <c r="I98" s="3"/>
      <c r="J98" s="3"/>
      <c r="K98" s="49"/>
      <c r="L98" s="3"/>
      <c r="M98" s="3"/>
      <c r="N98" s="3"/>
      <c r="O98" s="3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</row>
    <row r="99" spans="1:37" ht="15.75" customHeight="1">
      <c r="A99" s="5"/>
      <c r="B99" s="3"/>
      <c r="C99" s="3"/>
      <c r="D99" s="3"/>
      <c r="E99" s="3"/>
      <c r="F99" s="3"/>
      <c r="G99" s="3"/>
      <c r="H99" s="3"/>
      <c r="I99" s="3"/>
      <c r="J99" s="3"/>
      <c r="K99" s="49"/>
      <c r="L99" s="3"/>
      <c r="M99" s="3"/>
      <c r="N99" s="3"/>
      <c r="O99" s="3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</row>
    <row r="100" spans="1:37" ht="15.75" customHeight="1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49"/>
      <c r="L100" s="3"/>
      <c r="M100" s="3"/>
      <c r="N100" s="3"/>
      <c r="O100" s="3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</row>
    <row r="101" spans="1:37" ht="15.75" customHeight="1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49"/>
      <c r="L101" s="3"/>
      <c r="M101" s="3"/>
      <c r="N101" s="3"/>
      <c r="O101" s="3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</row>
    <row r="102" spans="1:37" ht="15.75" customHeight="1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49"/>
      <c r="L102" s="3"/>
      <c r="M102" s="3"/>
      <c r="N102" s="3"/>
      <c r="O102" s="3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</row>
    <row r="103" spans="1:37" ht="15.75" customHeight="1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49"/>
      <c r="L103" s="3"/>
      <c r="M103" s="3"/>
      <c r="N103" s="3"/>
      <c r="O103" s="3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</row>
    <row r="104" spans="1:37" ht="15.75" customHeight="1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49"/>
      <c r="L104" s="3"/>
      <c r="M104" s="3"/>
      <c r="N104" s="3"/>
      <c r="O104" s="3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</row>
    <row r="105" spans="1:37" ht="15.75" customHeight="1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49"/>
      <c r="L105" s="3"/>
      <c r="M105" s="3"/>
      <c r="N105" s="3"/>
      <c r="O105" s="3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</row>
    <row r="106" spans="1:37" ht="15.75" customHeight="1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49"/>
      <c r="L106" s="3"/>
      <c r="M106" s="3"/>
      <c r="N106" s="3"/>
      <c r="O106" s="3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  <row r="107" spans="1:37" ht="15.75" customHeight="1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49"/>
      <c r="L107" s="3"/>
      <c r="M107" s="3"/>
      <c r="N107" s="3"/>
      <c r="O107" s="3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</row>
    <row r="108" spans="1:37" ht="15.75" customHeight="1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49"/>
      <c r="L108" s="3"/>
      <c r="M108" s="3"/>
      <c r="N108" s="3"/>
      <c r="O108" s="3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</row>
    <row r="109" spans="1:37" ht="15.75" customHeight="1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49"/>
      <c r="L109" s="3"/>
      <c r="M109" s="3"/>
      <c r="N109" s="3"/>
      <c r="O109" s="3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</row>
    <row r="110" spans="1:37" ht="15.75" customHeight="1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49"/>
      <c r="L110" s="3"/>
      <c r="M110" s="3"/>
      <c r="N110" s="3"/>
      <c r="O110" s="3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</row>
    <row r="111" spans="1:37" ht="15.75" customHeight="1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49"/>
      <c r="L111" s="3"/>
      <c r="M111" s="3"/>
      <c r="N111" s="3"/>
      <c r="O111" s="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</row>
    <row r="112" spans="1:37" ht="15.75" customHeight="1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49"/>
      <c r="L112" s="3"/>
      <c r="M112" s="3"/>
      <c r="N112" s="3"/>
      <c r="O112" s="3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</row>
    <row r="113" spans="1:37" ht="15.75" customHeight="1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49"/>
      <c r="L113" s="3"/>
      <c r="M113" s="3"/>
      <c r="N113" s="3"/>
      <c r="O113" s="3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</row>
    <row r="114" spans="1:37" ht="15.75" customHeight="1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49"/>
      <c r="L114" s="3"/>
      <c r="M114" s="3"/>
      <c r="N114" s="3"/>
      <c r="O114" s="3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</row>
    <row r="115" spans="1:37" ht="15.75" customHeight="1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49"/>
      <c r="L115" s="3"/>
      <c r="M115" s="3"/>
      <c r="N115" s="3"/>
      <c r="O115" s="3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</row>
    <row r="116" spans="1:37" ht="15.75" customHeight="1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49"/>
      <c r="L116" s="3"/>
      <c r="M116" s="3"/>
      <c r="N116" s="3"/>
      <c r="O116" s="3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</row>
    <row r="117" spans="1:37" ht="15.75" customHeight="1">
      <c r="A117" s="5"/>
      <c r="B117" s="3"/>
      <c r="C117" s="3"/>
      <c r="D117" s="3"/>
      <c r="E117" s="3"/>
      <c r="F117" s="3"/>
      <c r="G117" s="3"/>
      <c r="H117" s="3"/>
      <c r="I117" s="3"/>
      <c r="J117" s="3"/>
      <c r="K117" s="49"/>
      <c r="L117" s="3"/>
      <c r="M117" s="3"/>
      <c r="N117" s="3"/>
      <c r="O117" s="3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</row>
    <row r="118" spans="1:37" ht="15.75" customHeight="1">
      <c r="A118" s="5"/>
      <c r="B118" s="3"/>
      <c r="C118" s="3"/>
      <c r="D118" s="3"/>
      <c r="E118" s="3"/>
      <c r="F118" s="3"/>
      <c r="G118" s="3"/>
      <c r="H118" s="3"/>
      <c r="I118" s="3"/>
      <c r="J118" s="3"/>
      <c r="K118" s="49"/>
      <c r="L118" s="3"/>
      <c r="M118" s="3"/>
      <c r="N118" s="3"/>
      <c r="O118" s="3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</row>
    <row r="119" spans="1:37" ht="15.75" customHeight="1">
      <c r="A119" s="5"/>
      <c r="B119" s="3"/>
      <c r="C119" s="3"/>
      <c r="D119" s="3"/>
      <c r="E119" s="3"/>
      <c r="F119" s="3"/>
      <c r="G119" s="3"/>
      <c r="H119" s="3"/>
      <c r="I119" s="3"/>
      <c r="J119" s="3"/>
      <c r="K119" s="49"/>
      <c r="L119" s="3"/>
      <c r="M119" s="3"/>
      <c r="N119" s="3"/>
      <c r="O119" s="3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</row>
    <row r="120" spans="1:37" ht="15.75" customHeight="1">
      <c r="A120" s="5"/>
      <c r="B120" s="3"/>
      <c r="C120" s="3"/>
      <c r="D120" s="3"/>
      <c r="E120" s="3"/>
      <c r="F120" s="3"/>
      <c r="G120" s="3"/>
      <c r="H120" s="3"/>
      <c r="I120" s="3"/>
      <c r="J120" s="3"/>
      <c r="K120" s="49"/>
      <c r="L120" s="3"/>
      <c r="M120" s="3"/>
      <c r="N120" s="3"/>
      <c r="O120" s="3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</row>
    <row r="121" spans="1:37" ht="15.75" customHeight="1">
      <c r="A121" s="5"/>
      <c r="B121" s="3"/>
      <c r="C121" s="3"/>
      <c r="D121" s="3"/>
      <c r="E121" s="3"/>
      <c r="F121" s="3"/>
      <c r="G121" s="3"/>
      <c r="H121" s="3"/>
      <c r="I121" s="3"/>
      <c r="J121" s="3"/>
      <c r="K121" s="49"/>
      <c r="L121" s="3"/>
      <c r="M121" s="3"/>
      <c r="N121" s="3"/>
      <c r="O121" s="3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</row>
    <row r="122" spans="1:37" ht="15.75" customHeight="1">
      <c r="A122" s="5"/>
      <c r="B122" s="3"/>
      <c r="C122" s="3"/>
      <c r="D122" s="3"/>
      <c r="E122" s="3"/>
      <c r="F122" s="3"/>
      <c r="G122" s="3"/>
      <c r="H122" s="3"/>
      <c r="I122" s="3"/>
      <c r="J122" s="3"/>
      <c r="K122" s="49"/>
      <c r="L122" s="3"/>
      <c r="M122" s="3"/>
      <c r="N122" s="3"/>
      <c r="O122" s="3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</row>
    <row r="123" spans="1:37" ht="15.75" customHeight="1">
      <c r="A123" s="5"/>
      <c r="B123" s="3"/>
      <c r="C123" s="3"/>
      <c r="D123" s="3"/>
      <c r="E123" s="3"/>
      <c r="F123" s="3"/>
      <c r="G123" s="3"/>
      <c r="H123" s="3"/>
      <c r="I123" s="3"/>
      <c r="J123" s="3"/>
      <c r="K123" s="49"/>
      <c r="L123" s="3"/>
      <c r="M123" s="3"/>
      <c r="N123" s="3"/>
      <c r="O123" s="3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</row>
    <row r="124" spans="1:37" ht="15.75" customHeight="1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49"/>
      <c r="L124" s="3"/>
      <c r="M124" s="3"/>
      <c r="N124" s="3"/>
      <c r="O124" s="3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</row>
    <row r="125" spans="1:37" ht="15.75" customHeight="1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49"/>
      <c r="L125" s="3"/>
      <c r="M125" s="3"/>
      <c r="N125" s="3"/>
      <c r="O125" s="3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</row>
    <row r="126" spans="1:37" ht="15.75" customHeight="1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49"/>
      <c r="L126" s="3"/>
      <c r="M126" s="3"/>
      <c r="N126" s="3"/>
      <c r="O126" s="3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</row>
    <row r="127" spans="1:37" ht="15.75" customHeight="1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49"/>
      <c r="L127" s="3"/>
      <c r="M127" s="3"/>
      <c r="N127" s="3"/>
      <c r="O127" s="3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</row>
    <row r="128" spans="1:37" ht="15.75" customHeight="1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49"/>
      <c r="L128" s="3"/>
      <c r="M128" s="3"/>
      <c r="N128" s="3"/>
      <c r="O128" s="3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</row>
    <row r="129" spans="1:37" ht="15.75" customHeight="1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49"/>
      <c r="L129" s="3"/>
      <c r="M129" s="3"/>
      <c r="N129" s="3"/>
      <c r="O129" s="3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</row>
    <row r="130" spans="1:37" ht="15.75" customHeight="1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49"/>
      <c r="L130" s="3"/>
      <c r="M130" s="3"/>
      <c r="N130" s="3"/>
      <c r="O130" s="3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</row>
    <row r="131" spans="1:37" ht="15.75" customHeight="1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49"/>
      <c r="L131" s="3"/>
      <c r="M131" s="3"/>
      <c r="N131" s="3"/>
      <c r="O131" s="3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</row>
    <row r="132" spans="1:37" ht="15.75" customHeight="1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49"/>
      <c r="L132" s="3"/>
      <c r="M132" s="3"/>
      <c r="N132" s="3"/>
      <c r="O132" s="3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</row>
    <row r="133" spans="1:37" ht="15.75" customHeight="1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49"/>
      <c r="L133" s="3"/>
      <c r="M133" s="3"/>
      <c r="N133" s="3"/>
      <c r="O133" s="3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</row>
    <row r="134" spans="1:37" ht="15.75" customHeight="1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49"/>
      <c r="L134" s="3"/>
      <c r="M134" s="3"/>
      <c r="N134" s="3"/>
      <c r="O134" s="3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</row>
    <row r="135" spans="1:37" ht="15.75" customHeight="1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49"/>
      <c r="L135" s="3"/>
      <c r="M135" s="3"/>
      <c r="N135" s="3"/>
      <c r="O135" s="3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</row>
    <row r="136" spans="1:37" ht="15.75" customHeight="1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49"/>
      <c r="L136" s="3"/>
      <c r="M136" s="3"/>
      <c r="N136" s="3"/>
      <c r="O136" s="3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</row>
    <row r="137" spans="1:37" ht="15.75" customHeight="1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49"/>
      <c r="L137" s="3"/>
      <c r="M137" s="3"/>
      <c r="N137" s="3"/>
      <c r="O137" s="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</row>
    <row r="138" spans="1:37" ht="15.75" customHeight="1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49"/>
      <c r="L138" s="3"/>
      <c r="M138" s="3"/>
      <c r="N138" s="3"/>
      <c r="O138" s="3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</row>
    <row r="139" spans="1:37" ht="15.75" customHeight="1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49"/>
      <c r="L139" s="3"/>
      <c r="M139" s="3"/>
      <c r="N139" s="3"/>
      <c r="O139" s="3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</row>
    <row r="140" spans="1:37" ht="15.75" customHeight="1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49"/>
      <c r="L140" s="3"/>
      <c r="M140" s="3"/>
      <c r="N140" s="3"/>
      <c r="O140" s="3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</row>
    <row r="141" spans="1:37" ht="15.75" customHeight="1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49"/>
      <c r="L141" s="3"/>
      <c r="M141" s="3"/>
      <c r="N141" s="3"/>
      <c r="O141" s="3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</row>
    <row r="142" spans="1:37" ht="15.75" customHeight="1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49"/>
      <c r="L142" s="3"/>
      <c r="M142" s="3"/>
      <c r="N142" s="3"/>
      <c r="O142" s="3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</row>
    <row r="143" spans="1:37" ht="15.75" customHeight="1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49"/>
      <c r="L143" s="3"/>
      <c r="M143" s="3"/>
      <c r="N143" s="3"/>
      <c r="O143" s="3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</row>
    <row r="144" spans="1:37" ht="15.75" customHeight="1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49"/>
      <c r="L144" s="3"/>
      <c r="M144" s="3"/>
      <c r="N144" s="3"/>
      <c r="O144" s="3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</row>
    <row r="145" spans="1:37" ht="15.75" customHeight="1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49"/>
      <c r="L145" s="3"/>
      <c r="M145" s="3"/>
      <c r="N145" s="3"/>
      <c r="O145" s="3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</row>
    <row r="146" spans="1:37" ht="15.75" customHeight="1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49"/>
      <c r="L146" s="3"/>
      <c r="M146" s="3"/>
      <c r="N146" s="3"/>
      <c r="O146" s="3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</row>
    <row r="147" spans="1:37" ht="15.75" customHeight="1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49"/>
      <c r="L147" s="3"/>
      <c r="M147" s="3"/>
      <c r="N147" s="3"/>
      <c r="O147" s="3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</row>
    <row r="148" spans="1:37" ht="15.75" customHeight="1">
      <c r="A148" s="5"/>
      <c r="B148" s="3"/>
      <c r="C148" s="3"/>
      <c r="D148" s="3"/>
      <c r="E148" s="3"/>
      <c r="F148" s="3"/>
      <c r="G148" s="3"/>
      <c r="H148" s="3"/>
      <c r="I148" s="3"/>
      <c r="J148" s="3"/>
      <c r="K148" s="49"/>
      <c r="L148" s="3"/>
      <c r="M148" s="3"/>
      <c r="N148" s="3"/>
      <c r="O148" s="3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</row>
    <row r="149" spans="1:37" ht="15.75" customHeight="1">
      <c r="A149" s="5"/>
      <c r="B149" s="3"/>
      <c r="C149" s="3"/>
      <c r="D149" s="3"/>
      <c r="E149" s="3"/>
      <c r="F149" s="3"/>
      <c r="G149" s="3"/>
      <c r="H149" s="3"/>
      <c r="I149" s="3"/>
      <c r="J149" s="3"/>
      <c r="K149" s="49"/>
      <c r="L149" s="3"/>
      <c r="M149" s="3"/>
      <c r="N149" s="3"/>
      <c r="O149" s="3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</row>
    <row r="150" spans="1:37" ht="15.75" customHeight="1">
      <c r="A150" s="5"/>
      <c r="B150" s="3"/>
      <c r="C150" s="3"/>
      <c r="D150" s="3"/>
      <c r="E150" s="3"/>
      <c r="F150" s="3"/>
      <c r="G150" s="3"/>
      <c r="H150" s="3"/>
      <c r="I150" s="3"/>
      <c r="J150" s="3"/>
      <c r="K150" s="49"/>
      <c r="L150" s="3"/>
      <c r="M150" s="3"/>
      <c r="N150" s="3"/>
      <c r="O150" s="3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</row>
    <row r="151" spans="1:37" ht="15.75" customHeight="1">
      <c r="A151" s="5"/>
      <c r="B151" s="3"/>
      <c r="C151" s="3"/>
      <c r="D151" s="3"/>
      <c r="E151" s="3"/>
      <c r="F151" s="3"/>
      <c r="G151" s="3"/>
      <c r="H151" s="3"/>
      <c r="I151" s="3"/>
      <c r="J151" s="3"/>
      <c r="K151" s="49"/>
      <c r="L151" s="3"/>
      <c r="M151" s="3"/>
      <c r="N151" s="3"/>
      <c r="O151" s="3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</row>
    <row r="152" spans="1:37" ht="15.75" customHeight="1">
      <c r="A152" s="5"/>
      <c r="B152" s="3"/>
      <c r="C152" s="3"/>
      <c r="D152" s="3"/>
      <c r="E152" s="3"/>
      <c r="F152" s="3"/>
      <c r="G152" s="3"/>
      <c r="H152" s="3"/>
      <c r="I152" s="3"/>
      <c r="J152" s="3"/>
      <c r="K152" s="49"/>
      <c r="L152" s="3"/>
      <c r="M152" s="3"/>
      <c r="N152" s="3"/>
      <c r="O152" s="3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</row>
    <row r="153" spans="1:37" ht="15.75" customHeight="1">
      <c r="A153" s="5"/>
      <c r="B153" s="3"/>
      <c r="C153" s="3"/>
      <c r="D153" s="3"/>
      <c r="E153" s="3"/>
      <c r="F153" s="3"/>
      <c r="G153" s="3"/>
      <c r="H153" s="3"/>
      <c r="I153" s="3"/>
      <c r="J153" s="3"/>
      <c r="K153" s="49"/>
      <c r="L153" s="3"/>
      <c r="M153" s="3"/>
      <c r="N153" s="3"/>
      <c r="O153" s="3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</row>
    <row r="154" spans="1:37" ht="15.75" customHeight="1">
      <c r="A154" s="5"/>
      <c r="B154" s="3"/>
      <c r="C154" s="3"/>
      <c r="D154" s="3"/>
      <c r="E154" s="3"/>
      <c r="F154" s="3"/>
      <c r="G154" s="3"/>
      <c r="H154" s="3"/>
      <c r="I154" s="3"/>
      <c r="J154" s="3"/>
      <c r="K154" s="49"/>
      <c r="L154" s="3"/>
      <c r="M154" s="3"/>
      <c r="N154" s="3"/>
      <c r="O154" s="3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</row>
    <row r="155" spans="1:37" ht="15.75" customHeight="1">
      <c r="A155" s="5"/>
      <c r="B155" s="3"/>
      <c r="C155" s="3"/>
      <c r="D155" s="3"/>
      <c r="E155" s="3"/>
      <c r="F155" s="3"/>
      <c r="G155" s="3"/>
      <c r="H155" s="3"/>
      <c r="I155" s="3"/>
      <c r="J155" s="3"/>
      <c r="K155" s="49"/>
      <c r="L155" s="3"/>
      <c r="M155" s="3"/>
      <c r="N155" s="3"/>
      <c r="O155" s="3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</row>
    <row r="156" spans="1:37" ht="15.75" customHeight="1">
      <c r="A156" s="5"/>
      <c r="B156" s="3"/>
      <c r="C156" s="3"/>
      <c r="D156" s="3"/>
      <c r="E156" s="3"/>
      <c r="F156" s="3"/>
      <c r="G156" s="3"/>
      <c r="H156" s="3"/>
      <c r="I156" s="3"/>
      <c r="J156" s="3"/>
      <c r="K156" s="49"/>
      <c r="L156" s="3"/>
      <c r="M156" s="3"/>
      <c r="N156" s="3"/>
      <c r="O156" s="3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</row>
    <row r="157" spans="1:37" ht="15.75" customHeight="1">
      <c r="A157" s="5"/>
      <c r="B157" s="3"/>
      <c r="C157" s="3"/>
      <c r="D157" s="3"/>
      <c r="E157" s="3"/>
      <c r="F157" s="3"/>
      <c r="G157" s="3"/>
      <c r="H157" s="3"/>
      <c r="I157" s="3"/>
      <c r="J157" s="3"/>
      <c r="K157" s="49"/>
      <c r="L157" s="3"/>
      <c r="M157" s="3"/>
      <c r="N157" s="3"/>
      <c r="O157" s="3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</row>
    <row r="158" spans="1:37" ht="15.75" customHeight="1">
      <c r="A158" s="5"/>
      <c r="B158" s="3"/>
      <c r="C158" s="3"/>
      <c r="D158" s="3"/>
      <c r="E158" s="3"/>
      <c r="F158" s="3"/>
      <c r="G158" s="3"/>
      <c r="H158" s="3"/>
      <c r="I158" s="3"/>
      <c r="J158" s="3"/>
      <c r="K158" s="49"/>
      <c r="L158" s="3"/>
      <c r="M158" s="3"/>
      <c r="N158" s="3"/>
      <c r="O158" s="3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</row>
    <row r="159" spans="1:37" ht="15.75" customHeight="1">
      <c r="A159" s="5"/>
      <c r="B159" s="3"/>
      <c r="C159" s="3"/>
      <c r="D159" s="3"/>
      <c r="E159" s="3"/>
      <c r="F159" s="3"/>
      <c r="G159" s="3"/>
      <c r="H159" s="3"/>
      <c r="I159" s="3"/>
      <c r="J159" s="3"/>
      <c r="K159" s="49"/>
      <c r="L159" s="3"/>
      <c r="M159" s="3"/>
      <c r="N159" s="3"/>
      <c r="O159" s="3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</row>
    <row r="160" spans="1:37" ht="15.75" customHeight="1">
      <c r="A160" s="5"/>
      <c r="B160" s="3"/>
      <c r="C160" s="3"/>
      <c r="D160" s="3"/>
      <c r="E160" s="3"/>
      <c r="F160" s="3"/>
      <c r="G160" s="3"/>
      <c r="H160" s="3"/>
      <c r="I160" s="3"/>
      <c r="J160" s="3"/>
      <c r="K160" s="49"/>
      <c r="L160" s="3"/>
      <c r="M160" s="3"/>
      <c r="N160" s="3"/>
      <c r="O160" s="3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</row>
    <row r="161" spans="1:37" ht="15.75" customHeight="1">
      <c r="A161" s="5"/>
      <c r="B161" s="3"/>
      <c r="C161" s="3"/>
      <c r="D161" s="3"/>
      <c r="E161" s="3"/>
      <c r="F161" s="3"/>
      <c r="G161" s="3"/>
      <c r="H161" s="3"/>
      <c r="I161" s="3"/>
      <c r="J161" s="3"/>
      <c r="K161" s="49"/>
      <c r="L161" s="3"/>
      <c r="M161" s="3"/>
      <c r="N161" s="3"/>
      <c r="O161" s="3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</row>
    <row r="162" spans="1:37" ht="15.75" customHeight="1">
      <c r="A162" s="5"/>
      <c r="B162" s="3"/>
      <c r="C162" s="3"/>
      <c r="D162" s="3"/>
      <c r="E162" s="3"/>
      <c r="F162" s="3"/>
      <c r="G162" s="3"/>
      <c r="H162" s="3"/>
      <c r="I162" s="3"/>
      <c r="J162" s="3"/>
      <c r="K162" s="49"/>
      <c r="L162" s="3"/>
      <c r="M162" s="3"/>
      <c r="N162" s="3"/>
      <c r="O162" s="3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</row>
    <row r="163" spans="1:37" ht="15.75" customHeight="1">
      <c r="A163" s="5"/>
      <c r="B163" s="3"/>
      <c r="C163" s="3"/>
      <c r="D163" s="3"/>
      <c r="E163" s="3"/>
      <c r="F163" s="3"/>
      <c r="G163" s="3"/>
      <c r="H163" s="3"/>
      <c r="I163" s="3"/>
      <c r="J163" s="3"/>
      <c r="K163" s="49"/>
      <c r="L163" s="3"/>
      <c r="M163" s="3"/>
      <c r="N163" s="3"/>
      <c r="O163" s="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</row>
    <row r="164" spans="1:37" ht="15.75" customHeight="1">
      <c r="A164" s="5"/>
      <c r="B164" s="3"/>
      <c r="C164" s="3"/>
      <c r="D164" s="3"/>
      <c r="E164" s="3"/>
      <c r="F164" s="3"/>
      <c r="G164" s="3"/>
      <c r="H164" s="3"/>
      <c r="I164" s="3"/>
      <c r="J164" s="3"/>
      <c r="K164" s="49"/>
      <c r="L164" s="3"/>
      <c r="M164" s="3"/>
      <c r="N164" s="3"/>
      <c r="O164" s="3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</row>
    <row r="165" spans="1:37" ht="15.75" customHeight="1">
      <c r="A165" s="5"/>
      <c r="B165" s="3"/>
      <c r="C165" s="3"/>
      <c r="D165" s="3"/>
      <c r="E165" s="3"/>
      <c r="F165" s="3"/>
      <c r="G165" s="3"/>
      <c r="H165" s="3"/>
      <c r="I165" s="3"/>
      <c r="J165" s="3"/>
      <c r="K165" s="49"/>
      <c r="L165" s="3"/>
      <c r="M165" s="3"/>
      <c r="N165" s="3"/>
      <c r="O165" s="3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</row>
    <row r="166" spans="1:37" ht="15.75" customHeight="1">
      <c r="A166" s="5"/>
      <c r="B166" s="3"/>
      <c r="C166" s="3"/>
      <c r="D166" s="3"/>
      <c r="E166" s="3"/>
      <c r="F166" s="3"/>
      <c r="G166" s="3"/>
      <c r="H166" s="3"/>
      <c r="I166" s="3"/>
      <c r="J166" s="3"/>
      <c r="K166" s="49"/>
      <c r="L166" s="3"/>
      <c r="M166" s="3"/>
      <c r="N166" s="3"/>
      <c r="O166" s="3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</row>
    <row r="167" spans="1:37" ht="15.75" customHeight="1">
      <c r="A167" s="5"/>
      <c r="B167" s="3"/>
      <c r="C167" s="3"/>
      <c r="D167" s="3"/>
      <c r="E167" s="3"/>
      <c r="F167" s="3"/>
      <c r="G167" s="3"/>
      <c r="H167" s="3"/>
      <c r="I167" s="3"/>
      <c r="J167" s="3"/>
      <c r="K167" s="49"/>
      <c r="L167" s="3"/>
      <c r="M167" s="3"/>
      <c r="N167" s="3"/>
      <c r="O167" s="3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</row>
    <row r="168" spans="1:37" ht="15.75" customHeight="1">
      <c r="A168" s="5"/>
      <c r="B168" s="3"/>
      <c r="C168" s="3"/>
      <c r="D168" s="3"/>
      <c r="E168" s="3"/>
      <c r="F168" s="3"/>
      <c r="G168" s="3"/>
      <c r="H168" s="3"/>
      <c r="I168" s="3"/>
      <c r="J168" s="3"/>
      <c r="K168" s="49"/>
      <c r="L168" s="3"/>
      <c r="M168" s="3"/>
      <c r="N168" s="3"/>
      <c r="O168" s="3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</row>
    <row r="169" spans="1:37" ht="15.75" customHeight="1">
      <c r="A169" s="5"/>
      <c r="B169" s="3"/>
      <c r="C169" s="3"/>
      <c r="D169" s="3"/>
      <c r="E169" s="3"/>
      <c r="F169" s="3"/>
      <c r="G169" s="3"/>
      <c r="H169" s="3"/>
      <c r="I169" s="3"/>
      <c r="J169" s="3"/>
      <c r="K169" s="49"/>
      <c r="L169" s="3"/>
      <c r="M169" s="3"/>
      <c r="N169" s="3"/>
      <c r="O169" s="3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</row>
    <row r="170" spans="1:37" ht="15.75" customHeight="1">
      <c r="A170" s="5"/>
      <c r="B170" s="3"/>
      <c r="C170" s="3"/>
      <c r="D170" s="3"/>
      <c r="E170" s="3"/>
      <c r="F170" s="3"/>
      <c r="G170" s="3"/>
      <c r="H170" s="3"/>
      <c r="I170" s="3"/>
      <c r="J170" s="3"/>
      <c r="K170" s="49"/>
      <c r="L170" s="3"/>
      <c r="M170" s="3"/>
      <c r="N170" s="3"/>
      <c r="O170" s="3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</row>
    <row r="171" spans="1:37" ht="15.75" customHeight="1">
      <c r="A171" s="5"/>
      <c r="B171" s="3"/>
      <c r="C171" s="3"/>
      <c r="D171" s="3"/>
      <c r="E171" s="3"/>
      <c r="F171" s="3"/>
      <c r="G171" s="3"/>
      <c r="H171" s="3"/>
      <c r="I171" s="3"/>
      <c r="J171" s="3"/>
      <c r="K171" s="49"/>
      <c r="L171" s="3"/>
      <c r="M171" s="3"/>
      <c r="N171" s="3"/>
      <c r="O171" s="3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</row>
    <row r="172" spans="1:37" ht="15.75" customHeight="1">
      <c r="A172" s="5"/>
      <c r="B172" s="3"/>
      <c r="C172" s="3"/>
      <c r="D172" s="3"/>
      <c r="E172" s="3"/>
      <c r="F172" s="3"/>
      <c r="G172" s="3"/>
      <c r="H172" s="3"/>
      <c r="I172" s="3"/>
      <c r="J172" s="3"/>
      <c r="K172" s="49"/>
      <c r="L172" s="3"/>
      <c r="M172" s="3"/>
      <c r="N172" s="3"/>
      <c r="O172" s="3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</row>
    <row r="173" spans="1:37" ht="15.75" customHeight="1">
      <c r="A173" s="5"/>
      <c r="B173" s="3"/>
      <c r="C173" s="3"/>
      <c r="D173" s="3"/>
      <c r="E173" s="3"/>
      <c r="F173" s="3"/>
      <c r="G173" s="3"/>
      <c r="H173" s="3"/>
      <c r="I173" s="3"/>
      <c r="J173" s="3"/>
      <c r="K173" s="49"/>
      <c r="L173" s="3"/>
      <c r="M173" s="3"/>
      <c r="N173" s="3"/>
      <c r="O173" s="3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</row>
    <row r="174" spans="1:37" ht="15.75" customHeight="1">
      <c r="A174" s="5"/>
      <c r="B174" s="3"/>
      <c r="C174" s="3"/>
      <c r="D174" s="3"/>
      <c r="E174" s="3"/>
      <c r="F174" s="3"/>
      <c r="G174" s="3"/>
      <c r="H174" s="3"/>
      <c r="I174" s="3"/>
      <c r="J174" s="3"/>
      <c r="K174" s="49"/>
      <c r="L174" s="3"/>
      <c r="M174" s="3"/>
      <c r="N174" s="3"/>
      <c r="O174" s="3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</row>
    <row r="175" spans="1:37" ht="15.75" customHeight="1">
      <c r="A175" s="5"/>
      <c r="B175" s="3"/>
      <c r="C175" s="3"/>
      <c r="D175" s="3"/>
      <c r="E175" s="3"/>
      <c r="F175" s="3"/>
      <c r="G175" s="3"/>
      <c r="H175" s="3"/>
      <c r="I175" s="3"/>
      <c r="J175" s="3"/>
      <c r="K175" s="49"/>
      <c r="L175" s="3"/>
      <c r="M175" s="3"/>
      <c r="N175" s="3"/>
      <c r="O175" s="3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</row>
    <row r="176" spans="1:37" ht="15.75" customHeight="1">
      <c r="A176" s="5"/>
      <c r="B176" s="3"/>
      <c r="C176" s="3"/>
      <c r="D176" s="3"/>
      <c r="E176" s="3"/>
      <c r="F176" s="3"/>
      <c r="G176" s="3"/>
      <c r="H176" s="3"/>
      <c r="I176" s="3"/>
      <c r="J176" s="3"/>
      <c r="K176" s="49"/>
      <c r="L176" s="3"/>
      <c r="M176" s="3"/>
      <c r="N176" s="3"/>
      <c r="O176" s="3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</row>
    <row r="177" spans="1:37" ht="15.75" customHeight="1">
      <c r="A177" s="5"/>
      <c r="B177" s="3"/>
      <c r="C177" s="3"/>
      <c r="D177" s="3"/>
      <c r="E177" s="3"/>
      <c r="F177" s="3"/>
      <c r="G177" s="3"/>
      <c r="H177" s="3"/>
      <c r="I177" s="3"/>
      <c r="J177" s="3"/>
      <c r="K177" s="49"/>
      <c r="L177" s="3"/>
      <c r="M177" s="3"/>
      <c r="N177" s="3"/>
      <c r="O177" s="3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</row>
    <row r="178" spans="1:37" ht="15.75" customHeight="1">
      <c r="A178" s="5"/>
      <c r="B178" s="3"/>
      <c r="C178" s="3"/>
      <c r="D178" s="3"/>
      <c r="E178" s="3"/>
      <c r="F178" s="3"/>
      <c r="G178" s="3"/>
      <c r="H178" s="3"/>
      <c r="I178" s="3"/>
      <c r="J178" s="3"/>
      <c r="K178" s="49"/>
      <c r="L178" s="3"/>
      <c r="M178" s="3"/>
      <c r="N178" s="3"/>
      <c r="O178" s="3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</row>
    <row r="179" spans="1:37" ht="15.75" customHeight="1">
      <c r="A179" s="5"/>
      <c r="B179" s="3"/>
      <c r="C179" s="3"/>
      <c r="D179" s="3"/>
      <c r="E179" s="3"/>
      <c r="F179" s="3"/>
      <c r="G179" s="3"/>
      <c r="H179" s="3"/>
      <c r="I179" s="3"/>
      <c r="J179" s="3"/>
      <c r="K179" s="49"/>
      <c r="L179" s="3"/>
      <c r="M179" s="3"/>
      <c r="N179" s="3"/>
      <c r="O179" s="3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</row>
    <row r="180" spans="1:37" ht="15.75" customHeight="1">
      <c r="A180" s="5"/>
      <c r="B180" s="3"/>
      <c r="C180" s="3"/>
      <c r="D180" s="3"/>
      <c r="E180" s="3"/>
      <c r="F180" s="3"/>
      <c r="G180" s="3"/>
      <c r="H180" s="3"/>
      <c r="I180" s="3"/>
      <c r="J180" s="3"/>
      <c r="K180" s="49"/>
      <c r="L180" s="3"/>
      <c r="M180" s="3"/>
      <c r="N180" s="3"/>
      <c r="O180" s="3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</row>
    <row r="181" spans="1:37" ht="15.75" customHeight="1">
      <c r="A181" s="5"/>
      <c r="B181" s="3"/>
      <c r="C181" s="3"/>
      <c r="D181" s="3"/>
      <c r="E181" s="3"/>
      <c r="F181" s="3"/>
      <c r="G181" s="3"/>
      <c r="H181" s="3"/>
      <c r="I181" s="3"/>
      <c r="J181" s="3"/>
      <c r="K181" s="49"/>
      <c r="L181" s="3"/>
      <c r="M181" s="3"/>
      <c r="N181" s="3"/>
      <c r="O181" s="3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</row>
    <row r="182" spans="1:37" ht="15.75" customHeight="1">
      <c r="A182" s="5"/>
      <c r="B182" s="3"/>
      <c r="C182" s="3"/>
      <c r="D182" s="3"/>
      <c r="E182" s="3"/>
      <c r="F182" s="3"/>
      <c r="G182" s="3"/>
      <c r="H182" s="3"/>
      <c r="I182" s="3"/>
      <c r="J182" s="3"/>
      <c r="K182" s="49"/>
      <c r="L182" s="3"/>
      <c r="M182" s="3"/>
      <c r="N182" s="3"/>
      <c r="O182" s="3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</row>
    <row r="183" spans="1:37" ht="15.75" customHeight="1">
      <c r="A183" s="5"/>
      <c r="B183" s="3"/>
      <c r="C183" s="3"/>
      <c r="D183" s="3"/>
      <c r="E183" s="3"/>
      <c r="F183" s="3"/>
      <c r="G183" s="3"/>
      <c r="H183" s="3"/>
      <c r="I183" s="3"/>
      <c r="J183" s="3"/>
      <c r="K183" s="49"/>
      <c r="L183" s="3"/>
      <c r="M183" s="3"/>
      <c r="N183" s="3"/>
      <c r="O183" s="3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</row>
    <row r="184" spans="1:37" ht="15.75" customHeight="1">
      <c r="A184" s="5"/>
      <c r="B184" s="3"/>
      <c r="C184" s="3"/>
      <c r="D184" s="3"/>
      <c r="E184" s="3"/>
      <c r="F184" s="3"/>
      <c r="G184" s="3"/>
      <c r="H184" s="3"/>
      <c r="I184" s="3"/>
      <c r="J184" s="3"/>
      <c r="K184" s="49"/>
      <c r="L184" s="3"/>
      <c r="M184" s="3"/>
      <c r="N184" s="3"/>
      <c r="O184" s="3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</row>
    <row r="185" spans="1:37" ht="15.75" customHeight="1">
      <c r="A185" s="5"/>
      <c r="B185" s="3"/>
      <c r="C185" s="3"/>
      <c r="D185" s="3"/>
      <c r="E185" s="3"/>
      <c r="F185" s="3"/>
      <c r="G185" s="3"/>
      <c r="H185" s="3"/>
      <c r="I185" s="3"/>
      <c r="J185" s="3"/>
      <c r="K185" s="49"/>
      <c r="L185" s="3"/>
      <c r="M185" s="3"/>
      <c r="N185" s="3"/>
      <c r="O185" s="3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</row>
    <row r="186" spans="1:37" ht="15.75" customHeight="1">
      <c r="A186" s="5"/>
      <c r="B186" s="3"/>
      <c r="C186" s="3"/>
      <c r="D186" s="3"/>
      <c r="E186" s="3"/>
      <c r="F186" s="3"/>
      <c r="G186" s="3"/>
      <c r="H186" s="3"/>
      <c r="I186" s="3"/>
      <c r="J186" s="3"/>
      <c r="K186" s="49"/>
      <c r="L186" s="3"/>
      <c r="M186" s="3"/>
      <c r="N186" s="3"/>
      <c r="O186" s="3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</row>
    <row r="187" spans="1:37" ht="15.75" customHeight="1">
      <c r="A187" s="5"/>
      <c r="B187" s="3"/>
      <c r="C187" s="3"/>
      <c r="D187" s="3"/>
      <c r="E187" s="3"/>
      <c r="F187" s="3"/>
      <c r="G187" s="3"/>
      <c r="H187" s="3"/>
      <c r="I187" s="3"/>
      <c r="J187" s="3"/>
      <c r="K187" s="49"/>
      <c r="L187" s="3"/>
      <c r="M187" s="3"/>
      <c r="N187" s="3"/>
      <c r="O187" s="3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</row>
    <row r="188" spans="1:37" ht="15.75" customHeight="1">
      <c r="A188" s="5"/>
      <c r="B188" s="3"/>
      <c r="C188" s="3"/>
      <c r="D188" s="3"/>
      <c r="E188" s="3"/>
      <c r="F188" s="3"/>
      <c r="G188" s="3"/>
      <c r="H188" s="3"/>
      <c r="I188" s="3"/>
      <c r="J188" s="3"/>
      <c r="K188" s="49"/>
      <c r="L188" s="3"/>
      <c r="M188" s="3"/>
      <c r="N188" s="3"/>
      <c r="O188" s="3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</row>
    <row r="189" spans="1:37" ht="15.75" customHeight="1">
      <c r="A189" s="5"/>
      <c r="B189" s="3"/>
      <c r="C189" s="3"/>
      <c r="D189" s="3"/>
      <c r="E189" s="3"/>
      <c r="F189" s="3"/>
      <c r="G189" s="3"/>
      <c r="H189" s="3"/>
      <c r="I189" s="3"/>
      <c r="J189" s="3"/>
      <c r="K189" s="49"/>
      <c r="L189" s="3"/>
      <c r="M189" s="3"/>
      <c r="N189" s="3"/>
      <c r="O189" s="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</row>
    <row r="190" spans="1:37" ht="15.75" customHeight="1">
      <c r="A190" s="5"/>
      <c r="B190" s="3"/>
      <c r="C190" s="3"/>
      <c r="D190" s="3"/>
      <c r="E190" s="3"/>
      <c r="F190" s="3"/>
      <c r="G190" s="3"/>
      <c r="H190" s="3"/>
      <c r="I190" s="3"/>
      <c r="J190" s="3"/>
      <c r="K190" s="49"/>
      <c r="L190" s="3"/>
      <c r="M190" s="3"/>
      <c r="N190" s="3"/>
      <c r="O190" s="3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</row>
    <row r="191" spans="1:37" ht="15.75" customHeight="1">
      <c r="A191" s="5"/>
      <c r="B191" s="3"/>
      <c r="C191" s="3"/>
      <c r="D191" s="3"/>
      <c r="E191" s="3"/>
      <c r="F191" s="3"/>
      <c r="G191" s="3"/>
      <c r="H191" s="3"/>
      <c r="I191" s="3"/>
      <c r="J191" s="3"/>
      <c r="K191" s="49"/>
      <c r="L191" s="3"/>
      <c r="M191" s="3"/>
      <c r="N191" s="3"/>
      <c r="O191" s="3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</row>
    <row r="192" spans="1:37" ht="15.75" customHeight="1">
      <c r="A192" s="5"/>
      <c r="B192" s="3"/>
      <c r="C192" s="3"/>
      <c r="D192" s="3"/>
      <c r="E192" s="3"/>
      <c r="F192" s="3"/>
      <c r="G192" s="3"/>
      <c r="H192" s="3"/>
      <c r="I192" s="3"/>
      <c r="J192" s="3"/>
      <c r="K192" s="49"/>
      <c r="L192" s="3"/>
      <c r="M192" s="3"/>
      <c r="N192" s="3"/>
      <c r="O192" s="3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</row>
    <row r="193" spans="1:37" ht="15.75" customHeight="1">
      <c r="A193" s="5"/>
      <c r="B193" s="3"/>
      <c r="C193" s="3"/>
      <c r="D193" s="3"/>
      <c r="E193" s="3"/>
      <c r="F193" s="3"/>
      <c r="G193" s="3"/>
      <c r="H193" s="3"/>
      <c r="I193" s="3"/>
      <c r="J193" s="3"/>
      <c r="K193" s="49"/>
      <c r="L193" s="3"/>
      <c r="M193" s="3"/>
      <c r="N193" s="3"/>
      <c r="O193" s="3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</row>
    <row r="194" spans="1:37" ht="15.75" customHeight="1">
      <c r="A194" s="5"/>
      <c r="B194" s="3"/>
      <c r="C194" s="3"/>
      <c r="D194" s="3"/>
      <c r="E194" s="3"/>
      <c r="F194" s="3"/>
      <c r="G194" s="3"/>
      <c r="H194" s="3"/>
      <c r="I194" s="3"/>
      <c r="J194" s="3"/>
      <c r="K194" s="49"/>
      <c r="L194" s="3"/>
      <c r="M194" s="3"/>
      <c r="N194" s="3"/>
      <c r="O194" s="3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</row>
    <row r="195" spans="1:37" ht="15.75" customHeight="1">
      <c r="A195" s="5"/>
      <c r="B195" s="3"/>
      <c r="C195" s="3"/>
      <c r="D195" s="3"/>
      <c r="E195" s="3"/>
      <c r="F195" s="3"/>
      <c r="G195" s="3"/>
      <c r="H195" s="3"/>
      <c r="I195" s="3"/>
      <c r="J195" s="3"/>
      <c r="K195" s="49"/>
      <c r="L195" s="3"/>
      <c r="M195" s="3"/>
      <c r="N195" s="3"/>
      <c r="O195" s="3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</row>
    <row r="196" spans="1:37" ht="15.75" customHeight="1">
      <c r="A196" s="5"/>
      <c r="B196" s="3"/>
      <c r="C196" s="3"/>
      <c r="D196" s="3"/>
      <c r="E196" s="3"/>
      <c r="F196" s="3"/>
      <c r="G196" s="3"/>
      <c r="H196" s="3"/>
      <c r="I196" s="3"/>
      <c r="J196" s="3"/>
      <c r="K196" s="49"/>
      <c r="L196" s="3"/>
      <c r="M196" s="3"/>
      <c r="N196" s="3"/>
      <c r="O196" s="3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</row>
    <row r="197" spans="1:37" ht="15.75" customHeight="1">
      <c r="A197" s="5"/>
      <c r="B197" s="3"/>
      <c r="C197" s="3"/>
      <c r="D197" s="3"/>
      <c r="E197" s="3"/>
      <c r="F197" s="3"/>
      <c r="G197" s="3"/>
      <c r="H197" s="3"/>
      <c r="I197" s="3"/>
      <c r="J197" s="3"/>
      <c r="K197" s="49"/>
      <c r="L197" s="3"/>
      <c r="M197" s="3"/>
      <c r="N197" s="3"/>
      <c r="O197" s="3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</row>
    <row r="198" spans="1:37" ht="15.75" customHeight="1">
      <c r="A198" s="5"/>
      <c r="B198" s="3"/>
      <c r="C198" s="3"/>
      <c r="D198" s="3"/>
      <c r="E198" s="3"/>
      <c r="F198" s="3"/>
      <c r="G198" s="3"/>
      <c r="H198" s="3"/>
      <c r="I198" s="3"/>
      <c r="J198" s="3"/>
      <c r="K198" s="49"/>
      <c r="L198" s="3"/>
      <c r="M198" s="3"/>
      <c r="N198" s="3"/>
      <c r="O198" s="3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</row>
    <row r="199" spans="1:37" ht="15.75" customHeight="1">
      <c r="A199" s="5"/>
      <c r="B199" s="3"/>
      <c r="C199" s="3"/>
      <c r="D199" s="3"/>
      <c r="E199" s="3"/>
      <c r="F199" s="3"/>
      <c r="G199" s="3"/>
      <c r="H199" s="3"/>
      <c r="I199" s="3"/>
      <c r="J199" s="3"/>
      <c r="K199" s="49"/>
      <c r="L199" s="3"/>
      <c r="M199" s="3"/>
      <c r="N199" s="3"/>
      <c r="O199" s="3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</row>
    <row r="200" spans="1:37" ht="15.75" customHeight="1">
      <c r="A200" s="5"/>
      <c r="B200" s="3"/>
      <c r="C200" s="3"/>
      <c r="D200" s="3"/>
      <c r="E200" s="3"/>
      <c r="F200" s="3"/>
      <c r="G200" s="3"/>
      <c r="H200" s="3"/>
      <c r="I200" s="3"/>
      <c r="J200" s="3"/>
      <c r="K200" s="49"/>
      <c r="L200" s="3"/>
      <c r="M200" s="3"/>
      <c r="N200" s="3"/>
      <c r="O200" s="3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</row>
    <row r="201" spans="1:37" ht="15.75" customHeight="1">
      <c r="A201" s="5"/>
      <c r="B201" s="3"/>
      <c r="C201" s="3"/>
      <c r="D201" s="3"/>
      <c r="E201" s="3"/>
      <c r="F201" s="3"/>
      <c r="G201" s="3"/>
      <c r="H201" s="3"/>
      <c r="I201" s="3"/>
      <c r="J201" s="3"/>
      <c r="K201" s="49"/>
      <c r="L201" s="3"/>
      <c r="M201" s="3"/>
      <c r="N201" s="3"/>
      <c r="O201" s="3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</row>
    <row r="202" spans="1:37" ht="15.75" customHeight="1">
      <c r="A202" s="5"/>
      <c r="B202" s="3"/>
      <c r="C202" s="3"/>
      <c r="D202" s="3"/>
      <c r="E202" s="3"/>
      <c r="F202" s="3"/>
      <c r="G202" s="3"/>
      <c r="H202" s="3"/>
      <c r="I202" s="3"/>
      <c r="J202" s="3"/>
      <c r="K202" s="49"/>
      <c r="L202" s="3"/>
      <c r="M202" s="3"/>
      <c r="N202" s="3"/>
      <c r="O202" s="3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</row>
    <row r="203" spans="1:37" ht="15.75" customHeight="1">
      <c r="A203" s="5"/>
      <c r="B203" s="3"/>
      <c r="C203" s="3"/>
      <c r="D203" s="3"/>
      <c r="E203" s="3"/>
      <c r="F203" s="3"/>
      <c r="G203" s="3"/>
      <c r="H203" s="3"/>
      <c r="I203" s="3"/>
      <c r="J203" s="3"/>
      <c r="K203" s="49"/>
      <c r="L203" s="3"/>
      <c r="M203" s="3"/>
      <c r="N203" s="3"/>
      <c r="O203" s="3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</row>
    <row r="204" spans="1:37" ht="15.75" customHeight="1">
      <c r="A204" s="5"/>
      <c r="B204" s="3"/>
      <c r="C204" s="3"/>
      <c r="D204" s="3"/>
      <c r="E204" s="3"/>
      <c r="F204" s="3"/>
      <c r="G204" s="3"/>
      <c r="H204" s="3"/>
      <c r="I204" s="3"/>
      <c r="J204" s="3"/>
      <c r="K204" s="49"/>
      <c r="L204" s="3"/>
      <c r="M204" s="3"/>
      <c r="N204" s="3"/>
      <c r="O204" s="3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</row>
    <row r="205" spans="1:37" ht="15.75" customHeight="1">
      <c r="A205" s="5"/>
      <c r="B205" s="3"/>
      <c r="C205" s="3"/>
      <c r="D205" s="3"/>
      <c r="E205" s="3"/>
      <c r="F205" s="3"/>
      <c r="G205" s="3"/>
      <c r="H205" s="3"/>
      <c r="I205" s="3"/>
      <c r="J205" s="3"/>
      <c r="K205" s="49"/>
      <c r="L205" s="3"/>
      <c r="M205" s="3"/>
      <c r="N205" s="3"/>
      <c r="O205" s="3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</row>
    <row r="206" spans="1:37" ht="15.75" customHeight="1">
      <c r="A206" s="5"/>
      <c r="B206" s="3"/>
      <c r="C206" s="3"/>
      <c r="D206" s="3"/>
      <c r="E206" s="3"/>
      <c r="F206" s="3"/>
      <c r="G206" s="3"/>
      <c r="H206" s="3"/>
      <c r="I206" s="3"/>
      <c r="J206" s="3"/>
      <c r="K206" s="49"/>
      <c r="L206" s="3"/>
      <c r="M206" s="3"/>
      <c r="N206" s="3"/>
      <c r="O206" s="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</row>
    <row r="207" spans="1:37" ht="15.75" customHeight="1">
      <c r="A207" s="5"/>
      <c r="B207" s="3"/>
      <c r="C207" s="3"/>
      <c r="D207" s="3"/>
      <c r="E207" s="3"/>
      <c r="F207" s="3"/>
      <c r="G207" s="3"/>
      <c r="H207" s="3"/>
      <c r="I207" s="3"/>
      <c r="J207" s="3"/>
      <c r="K207" s="49"/>
      <c r="L207" s="3"/>
      <c r="M207" s="3"/>
      <c r="N207" s="3"/>
      <c r="O207" s="3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</row>
    <row r="208" spans="1:37" ht="15.75" customHeight="1">
      <c r="A208" s="5"/>
      <c r="B208" s="3"/>
      <c r="C208" s="3"/>
      <c r="D208" s="3"/>
      <c r="E208" s="3"/>
      <c r="F208" s="3"/>
      <c r="G208" s="3"/>
      <c r="H208" s="3"/>
      <c r="I208" s="3"/>
      <c r="J208" s="3"/>
      <c r="K208" s="49"/>
      <c r="L208" s="3"/>
      <c r="M208" s="3"/>
      <c r="N208" s="3"/>
      <c r="O208" s="3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</row>
    <row r="209" spans="1:37" ht="15.75" customHeight="1">
      <c r="A209" s="5"/>
      <c r="B209" s="3"/>
      <c r="C209" s="3"/>
      <c r="D209" s="3"/>
      <c r="E209" s="3"/>
      <c r="F209" s="3"/>
      <c r="G209" s="3"/>
      <c r="H209" s="3"/>
      <c r="I209" s="3"/>
      <c r="J209" s="3"/>
      <c r="K209" s="49"/>
      <c r="L209" s="3"/>
      <c r="M209" s="3"/>
      <c r="N209" s="3"/>
      <c r="O209" s="3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</row>
    <row r="210" spans="1:37" ht="15.75" customHeight="1">
      <c r="A210" s="5"/>
      <c r="B210" s="3"/>
      <c r="C210" s="3"/>
      <c r="D210" s="3"/>
      <c r="E210" s="3"/>
      <c r="F210" s="3"/>
      <c r="G210" s="3"/>
      <c r="H210" s="3"/>
      <c r="I210" s="3"/>
      <c r="J210" s="3"/>
      <c r="K210" s="49"/>
      <c r="L210" s="3"/>
      <c r="M210" s="3"/>
      <c r="N210" s="3"/>
      <c r="O210" s="3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</row>
    <row r="211" spans="1:37" ht="15.75" customHeight="1">
      <c r="A211" s="5"/>
      <c r="B211" s="3"/>
      <c r="C211" s="3"/>
      <c r="D211" s="3"/>
      <c r="E211" s="3"/>
      <c r="F211" s="3"/>
      <c r="G211" s="3"/>
      <c r="H211" s="3"/>
      <c r="I211" s="3"/>
      <c r="J211" s="3"/>
      <c r="K211" s="49"/>
      <c r="L211" s="3"/>
      <c r="M211" s="3"/>
      <c r="N211" s="3"/>
      <c r="O211" s="3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</row>
    <row r="212" spans="1:37" ht="15.75" customHeight="1">
      <c r="A212" s="5"/>
      <c r="B212" s="3"/>
      <c r="C212" s="3"/>
      <c r="D212" s="3"/>
      <c r="E212" s="3"/>
      <c r="F212" s="3"/>
      <c r="G212" s="3"/>
      <c r="H212" s="3"/>
      <c r="I212" s="3"/>
      <c r="J212" s="3"/>
      <c r="K212" s="49"/>
      <c r="L212" s="3"/>
      <c r="M212" s="3"/>
      <c r="N212" s="3"/>
      <c r="O212" s="3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</row>
    <row r="213" spans="1:37" ht="15.75" customHeight="1">
      <c r="A213" s="5"/>
      <c r="B213" s="3"/>
      <c r="C213" s="3"/>
      <c r="D213" s="3"/>
      <c r="E213" s="3"/>
      <c r="F213" s="3"/>
      <c r="G213" s="3"/>
      <c r="H213" s="3"/>
      <c r="I213" s="3"/>
      <c r="J213" s="3"/>
      <c r="K213" s="49"/>
      <c r="L213" s="3"/>
      <c r="M213" s="3"/>
      <c r="N213" s="3"/>
      <c r="O213" s="3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</row>
    <row r="214" spans="1:37" ht="15.75" customHeight="1">
      <c r="A214" s="5"/>
      <c r="B214" s="3"/>
      <c r="C214" s="3"/>
      <c r="D214" s="3"/>
      <c r="E214" s="3"/>
      <c r="F214" s="3"/>
      <c r="G214" s="3"/>
      <c r="H214" s="3"/>
      <c r="I214" s="3"/>
      <c r="J214" s="3"/>
      <c r="K214" s="49"/>
      <c r="L214" s="3"/>
      <c r="M214" s="3"/>
      <c r="N214" s="3"/>
      <c r="O214" s="3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</row>
    <row r="215" spans="1:37" ht="15.75" customHeight="1">
      <c r="A215" s="5"/>
      <c r="B215" s="3"/>
      <c r="C215" s="3"/>
      <c r="D215" s="3"/>
      <c r="E215" s="3"/>
      <c r="F215" s="3"/>
      <c r="G215" s="3"/>
      <c r="H215" s="3"/>
      <c r="I215" s="3"/>
      <c r="J215" s="3"/>
      <c r="K215" s="49"/>
      <c r="L215" s="3"/>
      <c r="M215" s="3"/>
      <c r="N215" s="3"/>
      <c r="O215" s="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</row>
    <row r="216" spans="1:37" ht="15.75" customHeight="1">
      <c r="A216" s="5"/>
      <c r="B216" s="3"/>
      <c r="C216" s="3"/>
      <c r="D216" s="3"/>
      <c r="E216" s="3"/>
      <c r="F216" s="3"/>
      <c r="G216" s="3"/>
      <c r="H216" s="3"/>
      <c r="I216" s="3"/>
      <c r="J216" s="3"/>
      <c r="K216" s="49"/>
      <c r="L216" s="3"/>
      <c r="M216" s="3"/>
      <c r="N216" s="3"/>
      <c r="O216" s="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</row>
    <row r="217" spans="1:37" ht="15.75" customHeight="1">
      <c r="A217" s="5"/>
      <c r="B217" s="3"/>
      <c r="C217" s="3"/>
      <c r="D217" s="3"/>
      <c r="E217" s="3"/>
      <c r="F217" s="3"/>
      <c r="G217" s="3"/>
      <c r="H217" s="3"/>
      <c r="I217" s="3"/>
      <c r="J217" s="3"/>
      <c r="K217" s="49"/>
      <c r="L217" s="3"/>
      <c r="M217" s="3"/>
      <c r="N217" s="3"/>
      <c r="O217" s="3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</row>
    <row r="218" spans="1:37" ht="15.75" customHeight="1">
      <c r="A218" s="5"/>
      <c r="B218" s="3"/>
      <c r="C218" s="3"/>
      <c r="D218" s="3"/>
      <c r="E218" s="3"/>
      <c r="F218" s="3"/>
      <c r="G218" s="3"/>
      <c r="H218" s="3"/>
      <c r="I218" s="3"/>
      <c r="J218" s="3"/>
      <c r="K218" s="49"/>
      <c r="L218" s="3"/>
      <c r="M218" s="3"/>
      <c r="N218" s="3"/>
      <c r="O218" s="3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</row>
    <row r="219" spans="1:37" ht="15.75" customHeight="1">
      <c r="A219" s="5"/>
      <c r="B219" s="3"/>
      <c r="C219" s="3"/>
      <c r="D219" s="3"/>
      <c r="E219" s="3"/>
      <c r="F219" s="3"/>
      <c r="G219" s="3"/>
      <c r="H219" s="3"/>
      <c r="I219" s="3"/>
      <c r="J219" s="3"/>
      <c r="K219" s="49"/>
      <c r="L219" s="3"/>
      <c r="M219" s="3"/>
      <c r="N219" s="3"/>
      <c r="O219" s="3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</row>
    <row r="220" spans="1:37" ht="15.75" customHeight="1">
      <c r="A220" s="5"/>
      <c r="B220" s="3"/>
      <c r="C220" s="3"/>
      <c r="D220" s="3"/>
      <c r="E220" s="3"/>
      <c r="F220" s="3"/>
      <c r="G220" s="3"/>
      <c r="H220" s="3"/>
      <c r="I220" s="3"/>
      <c r="J220" s="3"/>
      <c r="K220" s="49"/>
      <c r="L220" s="3"/>
      <c r="M220" s="3"/>
      <c r="N220" s="3"/>
      <c r="O220" s="3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</row>
    <row r="221" spans="1:37" ht="15.75" customHeight="1">
      <c r="A221" s="5"/>
      <c r="B221" s="3"/>
      <c r="C221" s="3"/>
      <c r="D221" s="3"/>
      <c r="E221" s="3"/>
      <c r="F221" s="3"/>
      <c r="G221" s="3"/>
      <c r="H221" s="3"/>
      <c r="I221" s="3"/>
      <c r="J221" s="3"/>
      <c r="K221" s="49"/>
      <c r="L221" s="3"/>
      <c r="M221" s="3"/>
      <c r="N221" s="3"/>
      <c r="O221" s="3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</row>
    <row r="222" spans="1:37" ht="15.75" customHeight="1">
      <c r="A222" s="5"/>
      <c r="B222" s="3"/>
      <c r="C222" s="3"/>
      <c r="D222" s="3"/>
      <c r="E222" s="3"/>
      <c r="F222" s="3"/>
      <c r="G222" s="3"/>
      <c r="H222" s="3"/>
      <c r="I222" s="3"/>
      <c r="J222" s="3"/>
      <c r="K222" s="49"/>
      <c r="L222" s="3"/>
      <c r="M222" s="3"/>
      <c r="N222" s="3"/>
      <c r="O222" s="3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</row>
    <row r="223" spans="1:37" ht="15.75" customHeight="1">
      <c r="A223" s="5"/>
      <c r="B223" s="3"/>
      <c r="C223" s="3"/>
      <c r="D223" s="3"/>
      <c r="E223" s="3"/>
      <c r="F223" s="3"/>
      <c r="G223" s="3"/>
      <c r="H223" s="3"/>
      <c r="I223" s="3"/>
      <c r="J223" s="3"/>
      <c r="K223" s="49"/>
      <c r="L223" s="3"/>
      <c r="M223" s="3"/>
      <c r="N223" s="3"/>
      <c r="O223" s="3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</row>
    <row r="224" spans="1:37" ht="15.75" customHeight="1">
      <c r="A224" s="5"/>
      <c r="B224" s="3"/>
      <c r="C224" s="3"/>
      <c r="D224" s="3"/>
      <c r="E224" s="3"/>
      <c r="F224" s="3"/>
      <c r="G224" s="3"/>
      <c r="H224" s="3"/>
      <c r="I224" s="3"/>
      <c r="J224" s="3"/>
      <c r="K224" s="49"/>
      <c r="L224" s="3"/>
      <c r="M224" s="3"/>
      <c r="N224" s="3"/>
      <c r="O224" s="3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</row>
    <row r="225" spans="1:37" ht="15.75" customHeight="1">
      <c r="A225" s="5"/>
      <c r="B225" s="3"/>
      <c r="C225" s="3"/>
      <c r="D225" s="3"/>
      <c r="E225" s="3"/>
      <c r="F225" s="3"/>
      <c r="G225" s="3"/>
      <c r="H225" s="3"/>
      <c r="I225" s="3"/>
      <c r="J225" s="3"/>
      <c r="K225" s="49"/>
      <c r="L225" s="3"/>
      <c r="M225" s="3"/>
      <c r="N225" s="3"/>
      <c r="O225" s="3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</row>
    <row r="226" spans="1:37" ht="15.75" customHeight="1">
      <c r="A226" s="5"/>
      <c r="B226" s="3"/>
      <c r="C226" s="3"/>
      <c r="D226" s="3"/>
      <c r="E226" s="3"/>
      <c r="F226" s="3"/>
      <c r="G226" s="3"/>
      <c r="H226" s="3"/>
      <c r="I226" s="3"/>
      <c r="J226" s="3"/>
      <c r="K226" s="49"/>
      <c r="L226" s="3"/>
      <c r="M226" s="3"/>
      <c r="N226" s="3"/>
      <c r="O226" s="3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</row>
    <row r="227" spans="1:37" ht="15.75" customHeight="1">
      <c r="A227" s="5"/>
      <c r="B227" s="3"/>
      <c r="C227" s="3"/>
      <c r="D227" s="3"/>
      <c r="E227" s="3"/>
      <c r="F227" s="3"/>
      <c r="G227" s="3"/>
      <c r="H227" s="3"/>
      <c r="I227" s="3"/>
      <c r="J227" s="3"/>
      <c r="K227" s="49"/>
      <c r="L227" s="3"/>
      <c r="M227" s="3"/>
      <c r="N227" s="3"/>
      <c r="O227" s="3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</row>
    <row r="228" spans="1:37" ht="15.75" customHeight="1">
      <c r="A228" s="5"/>
      <c r="B228" s="3"/>
      <c r="C228" s="3"/>
      <c r="D228" s="3"/>
      <c r="E228" s="3"/>
      <c r="F228" s="3"/>
      <c r="G228" s="3"/>
      <c r="H228" s="3"/>
      <c r="I228" s="3"/>
      <c r="J228" s="3"/>
      <c r="K228" s="49"/>
      <c r="L228" s="3"/>
      <c r="M228" s="3"/>
      <c r="N228" s="3"/>
      <c r="O228" s="3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</row>
    <row r="229" spans="1:37" ht="15.75" customHeight="1">
      <c r="A229" s="5"/>
      <c r="B229" s="3"/>
      <c r="C229" s="3"/>
      <c r="D229" s="3"/>
      <c r="E229" s="3"/>
      <c r="F229" s="3"/>
      <c r="G229" s="3"/>
      <c r="H229" s="3"/>
      <c r="I229" s="3"/>
      <c r="J229" s="3"/>
      <c r="K229" s="49"/>
      <c r="L229" s="3"/>
      <c r="M229" s="3"/>
      <c r="N229" s="3"/>
      <c r="O229" s="3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</row>
    <row r="230" spans="1:37" ht="15.75" customHeight="1">
      <c r="A230" s="5"/>
      <c r="B230" s="3"/>
      <c r="C230" s="3"/>
      <c r="D230" s="3"/>
      <c r="E230" s="3"/>
      <c r="F230" s="3"/>
      <c r="G230" s="3"/>
      <c r="H230" s="3"/>
      <c r="I230" s="3"/>
      <c r="J230" s="3"/>
      <c r="K230" s="49"/>
      <c r="L230" s="3"/>
      <c r="M230" s="3"/>
      <c r="N230" s="3"/>
      <c r="O230" s="3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</row>
    <row r="231" spans="1:37" ht="15.75" customHeight="1">
      <c r="A231" s="5"/>
      <c r="B231" s="3"/>
      <c r="C231" s="3"/>
      <c r="D231" s="3"/>
      <c r="E231" s="3"/>
      <c r="F231" s="3"/>
      <c r="G231" s="3"/>
      <c r="H231" s="3"/>
      <c r="I231" s="3"/>
      <c r="J231" s="3"/>
      <c r="K231" s="49"/>
      <c r="L231" s="3"/>
      <c r="M231" s="3"/>
      <c r="N231" s="3"/>
      <c r="O231" s="3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</row>
    <row r="232" spans="1:37" ht="15.75" customHeight="1">
      <c r="A232" s="5"/>
      <c r="B232" s="3"/>
      <c r="C232" s="3"/>
      <c r="D232" s="3"/>
      <c r="E232" s="3"/>
      <c r="F232" s="3"/>
      <c r="G232" s="3"/>
      <c r="H232" s="3"/>
      <c r="I232" s="3"/>
      <c r="J232" s="3"/>
      <c r="K232" s="49"/>
      <c r="L232" s="3"/>
      <c r="M232" s="3"/>
      <c r="N232" s="3"/>
      <c r="O232" s="3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</row>
    <row r="233" spans="1:37" ht="15.75" customHeight="1">
      <c r="A233" s="5"/>
      <c r="B233" s="3"/>
      <c r="C233" s="3"/>
      <c r="D233" s="3"/>
      <c r="E233" s="3"/>
      <c r="F233" s="3"/>
      <c r="G233" s="3"/>
      <c r="H233" s="3"/>
      <c r="I233" s="3"/>
      <c r="J233" s="3"/>
      <c r="K233" s="49"/>
      <c r="L233" s="3"/>
      <c r="M233" s="3"/>
      <c r="N233" s="3"/>
      <c r="O233" s="3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</row>
    <row r="234" spans="1:37" ht="15.75" customHeight="1">
      <c r="A234" s="5"/>
      <c r="B234" s="3"/>
      <c r="C234" s="3"/>
      <c r="D234" s="3"/>
      <c r="E234" s="3"/>
      <c r="F234" s="3"/>
      <c r="G234" s="3"/>
      <c r="H234" s="3"/>
      <c r="I234" s="3"/>
      <c r="J234" s="3"/>
      <c r="K234" s="49"/>
      <c r="L234" s="3"/>
      <c r="M234" s="3"/>
      <c r="N234" s="3"/>
      <c r="O234" s="3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</row>
    <row r="235" spans="1:37" ht="15.75" customHeight="1">
      <c r="A235" s="5"/>
      <c r="B235" s="3"/>
      <c r="C235" s="3"/>
      <c r="D235" s="3"/>
      <c r="E235" s="3"/>
      <c r="F235" s="3"/>
      <c r="G235" s="3"/>
      <c r="H235" s="3"/>
      <c r="I235" s="3"/>
      <c r="J235" s="3"/>
      <c r="K235" s="49"/>
      <c r="L235" s="3"/>
      <c r="M235" s="3"/>
      <c r="N235" s="3"/>
      <c r="O235" s="3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</row>
    <row r="236" spans="1:37" ht="15.75" customHeight="1">
      <c r="A236" s="5"/>
      <c r="B236" s="3"/>
      <c r="C236" s="3"/>
      <c r="D236" s="3"/>
      <c r="E236" s="3"/>
      <c r="F236" s="3"/>
      <c r="G236" s="3"/>
      <c r="H236" s="3"/>
      <c r="I236" s="3"/>
      <c r="J236" s="3"/>
      <c r="K236" s="49"/>
      <c r="L236" s="3"/>
      <c r="M236" s="3"/>
      <c r="N236" s="3"/>
      <c r="O236" s="3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</row>
    <row r="237" spans="1:37" ht="15.75" customHeight="1">
      <c r="A237" s="5"/>
      <c r="B237" s="3"/>
      <c r="C237" s="3"/>
      <c r="D237" s="3"/>
      <c r="E237" s="3"/>
      <c r="F237" s="3"/>
      <c r="G237" s="3"/>
      <c r="H237" s="3"/>
      <c r="I237" s="3"/>
      <c r="J237" s="3"/>
      <c r="K237" s="49"/>
      <c r="L237" s="3"/>
      <c r="M237" s="3"/>
      <c r="N237" s="3"/>
      <c r="O237" s="3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</row>
    <row r="238" spans="1:37" ht="15.75" customHeight="1">
      <c r="A238" s="5"/>
      <c r="B238" s="3"/>
      <c r="C238" s="3"/>
      <c r="D238" s="3"/>
      <c r="E238" s="3"/>
      <c r="F238" s="3"/>
      <c r="G238" s="3"/>
      <c r="H238" s="3"/>
      <c r="I238" s="3"/>
      <c r="J238" s="3"/>
      <c r="K238" s="49"/>
      <c r="L238" s="3"/>
      <c r="M238" s="3"/>
      <c r="N238" s="3"/>
      <c r="O238" s="3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</row>
    <row r="239" spans="1:37" ht="15.75" customHeight="1">
      <c r="A239" s="5"/>
      <c r="B239" s="3"/>
      <c r="C239" s="3"/>
      <c r="D239" s="3"/>
      <c r="E239" s="3"/>
      <c r="F239" s="3"/>
      <c r="G239" s="3"/>
      <c r="H239" s="3"/>
      <c r="I239" s="3"/>
      <c r="J239" s="3"/>
      <c r="K239" s="49"/>
      <c r="L239" s="3"/>
      <c r="M239" s="3"/>
      <c r="N239" s="3"/>
      <c r="O239" s="3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</row>
    <row r="240" spans="1:37" ht="15.75" customHeight="1">
      <c r="A240" s="5"/>
      <c r="B240" s="3"/>
      <c r="C240" s="3"/>
      <c r="D240" s="3"/>
      <c r="E240" s="3"/>
      <c r="F240" s="3"/>
      <c r="G240" s="3"/>
      <c r="H240" s="3"/>
      <c r="I240" s="3"/>
      <c r="J240" s="3"/>
      <c r="K240" s="49"/>
      <c r="L240" s="3"/>
      <c r="M240" s="3"/>
      <c r="N240" s="3"/>
      <c r="O240" s="3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</row>
    <row r="241" spans="1:37" ht="15.75" customHeight="1">
      <c r="A241" s="5"/>
      <c r="B241" s="3"/>
      <c r="C241" s="3"/>
      <c r="D241" s="3"/>
      <c r="E241" s="3"/>
      <c r="F241" s="3"/>
      <c r="G241" s="3"/>
      <c r="H241" s="3"/>
      <c r="I241" s="3"/>
      <c r="J241" s="3"/>
      <c r="K241" s="49"/>
      <c r="L241" s="3"/>
      <c r="M241" s="3"/>
      <c r="N241" s="3"/>
      <c r="O241" s="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</row>
    <row r="242" spans="1:37" ht="15.75" customHeight="1">
      <c r="A242" s="5"/>
      <c r="B242" s="3"/>
      <c r="C242" s="3"/>
      <c r="D242" s="3"/>
      <c r="E242" s="3"/>
      <c r="F242" s="3"/>
      <c r="G242" s="3"/>
      <c r="H242" s="3"/>
      <c r="I242" s="3"/>
      <c r="J242" s="3"/>
      <c r="K242" s="49"/>
      <c r="L242" s="3"/>
      <c r="M242" s="3"/>
      <c r="N242" s="3"/>
      <c r="O242" s="3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</row>
    <row r="243" spans="1:37" ht="15.75" customHeight="1">
      <c r="A243" s="5"/>
      <c r="B243" s="3"/>
      <c r="C243" s="3"/>
      <c r="D243" s="3"/>
      <c r="E243" s="3"/>
      <c r="F243" s="3"/>
      <c r="G243" s="3"/>
      <c r="H243" s="3"/>
      <c r="I243" s="3"/>
      <c r="J243" s="3"/>
      <c r="K243" s="49"/>
      <c r="L243" s="3"/>
      <c r="M243" s="3"/>
      <c r="N243" s="3"/>
      <c r="O243" s="3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</row>
    <row r="244" spans="1:37" ht="15.75" customHeight="1">
      <c r="A244" s="5"/>
      <c r="B244" s="3"/>
      <c r="C244" s="3"/>
      <c r="D244" s="3"/>
      <c r="E244" s="3"/>
      <c r="F244" s="3"/>
      <c r="G244" s="3"/>
      <c r="H244" s="3"/>
      <c r="I244" s="3"/>
      <c r="J244" s="3"/>
      <c r="K244" s="49"/>
      <c r="L244" s="3"/>
      <c r="M244" s="3"/>
      <c r="N244" s="3"/>
      <c r="O244" s="3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</row>
    <row r="245" spans="1:37" ht="15.75" customHeight="1">
      <c r="A245" s="5"/>
      <c r="B245" s="3"/>
      <c r="C245" s="3"/>
      <c r="D245" s="3"/>
      <c r="E245" s="3"/>
      <c r="F245" s="3"/>
      <c r="G245" s="3"/>
      <c r="H245" s="3"/>
      <c r="I245" s="3"/>
      <c r="J245" s="3"/>
      <c r="K245" s="49"/>
      <c r="L245" s="3"/>
      <c r="M245" s="3"/>
      <c r="N245" s="3"/>
      <c r="O245" s="3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</row>
    <row r="246" spans="1:37" ht="15.75" customHeight="1">
      <c r="A246" s="5"/>
      <c r="B246" s="3"/>
      <c r="C246" s="3"/>
      <c r="D246" s="3"/>
      <c r="E246" s="3"/>
      <c r="F246" s="3"/>
      <c r="G246" s="3"/>
      <c r="H246" s="3"/>
      <c r="I246" s="3"/>
      <c r="J246" s="3"/>
      <c r="K246" s="49"/>
      <c r="L246" s="3"/>
      <c r="M246" s="3"/>
      <c r="N246" s="3"/>
      <c r="O246" s="3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</row>
    <row r="247" spans="1:37" ht="15.75" customHeight="1">
      <c r="A247" s="5"/>
      <c r="B247" s="3"/>
      <c r="C247" s="3"/>
      <c r="D247" s="3"/>
      <c r="E247" s="3"/>
      <c r="F247" s="3"/>
      <c r="G247" s="3"/>
      <c r="H247" s="3"/>
      <c r="I247" s="3"/>
      <c r="J247" s="3"/>
      <c r="K247" s="49"/>
      <c r="L247" s="3"/>
      <c r="M247" s="3"/>
      <c r="N247" s="3"/>
      <c r="O247" s="3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</row>
    <row r="248" spans="1:37" ht="15.75" customHeight="1">
      <c r="A248" s="5"/>
      <c r="B248" s="3"/>
      <c r="C248" s="3"/>
      <c r="D248" s="3"/>
      <c r="E248" s="3"/>
      <c r="F248" s="3"/>
      <c r="G248" s="3"/>
      <c r="H248" s="3"/>
      <c r="I248" s="3"/>
      <c r="J248" s="3"/>
      <c r="K248" s="49"/>
      <c r="L248" s="3"/>
      <c r="M248" s="3"/>
      <c r="N248" s="3"/>
      <c r="O248" s="3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</row>
    <row r="249" spans="1:37" ht="15.75" customHeight="1">
      <c r="A249" s="5"/>
      <c r="B249" s="3"/>
      <c r="C249" s="3"/>
      <c r="D249" s="3"/>
      <c r="E249" s="3"/>
      <c r="F249" s="3"/>
      <c r="G249" s="3"/>
      <c r="H249" s="3"/>
      <c r="I249" s="3"/>
      <c r="J249" s="3"/>
      <c r="K249" s="49"/>
      <c r="L249" s="3"/>
      <c r="M249" s="3"/>
      <c r="N249" s="3"/>
      <c r="O249" s="3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</row>
    <row r="250" spans="1:3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5"/>
      <c r="S250" s="5"/>
      <c r="T250" s="5"/>
      <c r="U250" s="5"/>
      <c r="V250" s="5"/>
      <c r="W250" s="5"/>
      <c r="X250" s="5"/>
      <c r="Y250" s="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spans="1:3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spans="1:3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spans="1:3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spans="1:3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spans="1:3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spans="1:3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spans="1:3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  <row r="435" spans="1:3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</row>
    <row r="436" spans="1:3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</row>
    <row r="437" spans="1: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</row>
    <row r="438" spans="1:3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</row>
    <row r="439" spans="1:3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</row>
    <row r="440" spans="1:3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</row>
    <row r="441" spans="1:3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</row>
    <row r="442" spans="1:3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</row>
    <row r="443" spans="1:3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</row>
    <row r="444" spans="1:3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</row>
    <row r="445" spans="1:3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</row>
    <row r="446" spans="1:3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</row>
    <row r="447" spans="1:3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</row>
    <row r="448" spans="1:3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</row>
    <row r="449" spans="1:3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</row>
    <row r="450" spans="1:3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</row>
    <row r="451" spans="1:3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</row>
    <row r="452" spans="1:3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</row>
    <row r="453" spans="1:3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</row>
    <row r="454" spans="1:3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</row>
    <row r="455" spans="1:3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</row>
    <row r="456" spans="1:3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</row>
    <row r="457" spans="1:3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</row>
    <row r="458" spans="1:3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</row>
    <row r="459" spans="1:3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</row>
    <row r="460" spans="1:3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</row>
    <row r="461" spans="1:3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</row>
    <row r="462" spans="1:3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</row>
    <row r="463" spans="1:3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</row>
    <row r="464" spans="1:3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</row>
    <row r="465" spans="1:3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</row>
    <row r="466" spans="1:3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</row>
    <row r="467" spans="1:3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</row>
    <row r="468" spans="1:3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</row>
    <row r="469" spans="1:3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</row>
    <row r="470" spans="1:3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</row>
    <row r="471" spans="1:3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</row>
    <row r="472" spans="1:3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</row>
    <row r="473" spans="1:3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</row>
    <row r="474" spans="1:3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</row>
    <row r="475" spans="1:3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</row>
    <row r="476" spans="1:3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</row>
    <row r="477" spans="1:3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</row>
    <row r="478" spans="1:3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</row>
    <row r="479" spans="1:3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</row>
    <row r="480" spans="1:3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</row>
    <row r="481" spans="1:3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</row>
    <row r="482" spans="1:3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</row>
    <row r="483" spans="1:3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</row>
    <row r="484" spans="1:3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</row>
    <row r="485" spans="1:3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</row>
    <row r="486" spans="1:3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</row>
    <row r="487" spans="1:3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</row>
    <row r="488" spans="1:3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</row>
    <row r="489" spans="1:3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</row>
    <row r="490" spans="1:3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</row>
    <row r="491" spans="1:3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</row>
    <row r="492" spans="1:3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</row>
    <row r="493" spans="1:3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</row>
    <row r="494" spans="1:3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</row>
    <row r="495" spans="1:3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</row>
    <row r="496" spans="1:3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</row>
    <row r="497" spans="1:3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</row>
    <row r="498" spans="1:3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</row>
    <row r="499" spans="1:3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</row>
    <row r="500" spans="1:3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</row>
    <row r="501" spans="1:3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</row>
    <row r="502" spans="1:3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</row>
    <row r="503" spans="1:3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</row>
    <row r="504" spans="1:3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</row>
    <row r="505" spans="1:3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</row>
    <row r="506" spans="1:3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</row>
    <row r="507" spans="1:3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</row>
    <row r="508" spans="1:3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</row>
    <row r="509" spans="1:3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</row>
    <row r="510" spans="1:3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</row>
    <row r="511" spans="1:3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</row>
    <row r="512" spans="1:3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</row>
    <row r="513" spans="1:3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</row>
    <row r="514" spans="1:3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</row>
    <row r="515" spans="1:3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</row>
    <row r="516" spans="1:3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</row>
    <row r="517" spans="1:3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</row>
    <row r="518" spans="1:3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</row>
    <row r="519" spans="1:3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</row>
    <row r="520" spans="1:3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</row>
    <row r="521" spans="1:3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</row>
    <row r="522" spans="1:3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</row>
    <row r="523" spans="1:3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</row>
    <row r="524" spans="1:3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</row>
    <row r="525" spans="1:3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</row>
    <row r="526" spans="1:3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</row>
    <row r="527" spans="1:3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</row>
    <row r="528" spans="1:3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</row>
    <row r="529" spans="1:3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</row>
    <row r="530" spans="1:3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</row>
    <row r="531" spans="1:3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</row>
    <row r="532" spans="1:3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</row>
    <row r="533" spans="1:3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</row>
    <row r="534" spans="1:3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</row>
    <row r="535" spans="1:3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</row>
    <row r="536" spans="1:3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</row>
    <row r="537" spans="1: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</row>
    <row r="538" spans="1:3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</row>
    <row r="539" spans="1:3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</row>
    <row r="540" spans="1:3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</row>
    <row r="541" spans="1:3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</row>
    <row r="542" spans="1:3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</row>
    <row r="543" spans="1:3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</row>
    <row r="544" spans="1:3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</row>
    <row r="545" spans="1:3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</row>
    <row r="546" spans="1:3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</row>
    <row r="547" spans="1:3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</row>
    <row r="548" spans="1:3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</row>
    <row r="549" spans="1:3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</row>
    <row r="550" spans="1:3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</row>
    <row r="551" spans="1:3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</row>
    <row r="552" spans="1:3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</row>
    <row r="553" spans="1:3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</row>
    <row r="554" spans="1:3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</row>
    <row r="555" spans="1:3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</row>
    <row r="556" spans="1:3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</row>
    <row r="557" spans="1:3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</row>
    <row r="558" spans="1:3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</row>
    <row r="559" spans="1:3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</row>
    <row r="560" spans="1:3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</row>
    <row r="561" spans="1:3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</row>
    <row r="562" spans="1:3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</row>
    <row r="563" spans="1:3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</row>
    <row r="564" spans="1:3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</row>
    <row r="565" spans="1:3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</row>
    <row r="566" spans="1:3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</row>
    <row r="567" spans="1:3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</row>
    <row r="568" spans="1:3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</row>
    <row r="569" spans="1:3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</row>
    <row r="570" spans="1:3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</row>
    <row r="571" spans="1:3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</row>
    <row r="572" spans="1:3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</row>
    <row r="573" spans="1:3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</row>
    <row r="574" spans="1:3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</row>
    <row r="575" spans="1:3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</row>
    <row r="576" spans="1:3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</row>
    <row r="577" spans="1:3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</row>
    <row r="578" spans="1:3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</row>
    <row r="579" spans="1:3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</row>
    <row r="580" spans="1:3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</row>
    <row r="581" spans="1:3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</row>
    <row r="582" spans="1:3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</row>
    <row r="583" spans="1:3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</row>
    <row r="584" spans="1:3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</row>
    <row r="585" spans="1:3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</row>
    <row r="586" spans="1:3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</row>
    <row r="587" spans="1:3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</row>
    <row r="588" spans="1:3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</row>
    <row r="589" spans="1:3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</row>
    <row r="590" spans="1:3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</row>
    <row r="591" spans="1:3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</row>
    <row r="592" spans="1:3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</row>
    <row r="593" spans="1:3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</row>
    <row r="594" spans="1:3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</row>
    <row r="595" spans="1:3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</row>
    <row r="596" spans="1:3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</row>
    <row r="597" spans="1:3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</row>
    <row r="598" spans="1:3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</row>
    <row r="599" spans="1:3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</row>
    <row r="600" spans="1:3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</row>
    <row r="601" spans="1:3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</row>
    <row r="602" spans="1:3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</row>
    <row r="603" spans="1:3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</row>
    <row r="604" spans="1:3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</row>
    <row r="605" spans="1:3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</row>
    <row r="606" spans="1:3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</row>
    <row r="607" spans="1:3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</row>
    <row r="608" spans="1:3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</row>
    <row r="609" spans="1:3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</row>
    <row r="610" spans="1:3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</row>
    <row r="611" spans="1:3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</row>
    <row r="612" spans="1:3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</row>
    <row r="613" spans="1:3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</row>
    <row r="614" spans="1:3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</row>
    <row r="615" spans="1:3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</row>
    <row r="616" spans="1:3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</row>
    <row r="617" spans="1:3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</row>
    <row r="618" spans="1:3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</row>
    <row r="619" spans="1:3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</row>
    <row r="620" spans="1:3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</row>
    <row r="621" spans="1:3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</row>
    <row r="622" spans="1:3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</row>
    <row r="623" spans="1:3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</row>
    <row r="624" spans="1:3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</row>
    <row r="625" spans="1:3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</row>
    <row r="626" spans="1:3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</row>
    <row r="627" spans="1:3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</row>
    <row r="628" spans="1:3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</row>
    <row r="629" spans="1:3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</row>
    <row r="630" spans="1:3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</row>
    <row r="631" spans="1:3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</row>
    <row r="632" spans="1:3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</row>
    <row r="633" spans="1:3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</row>
    <row r="634" spans="1:3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</row>
    <row r="635" spans="1:3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</row>
    <row r="636" spans="1:3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</row>
    <row r="637" spans="1: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</row>
    <row r="638" spans="1:3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</row>
    <row r="639" spans="1:3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</row>
    <row r="640" spans="1:3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</row>
    <row r="641" spans="1:3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</row>
    <row r="642" spans="1:3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</row>
    <row r="643" spans="1:3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</row>
    <row r="644" spans="1:3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</row>
    <row r="645" spans="1:3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</row>
    <row r="646" spans="1:3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</row>
    <row r="647" spans="1:3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</row>
    <row r="648" spans="1:3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</row>
    <row r="649" spans="1:3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</row>
    <row r="650" spans="1:3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</row>
    <row r="651" spans="1:3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</row>
    <row r="652" spans="1:3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</row>
    <row r="653" spans="1:3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</row>
    <row r="654" spans="1:3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</row>
    <row r="655" spans="1:3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</row>
    <row r="656" spans="1:3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</row>
    <row r="657" spans="1:3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</row>
    <row r="658" spans="1:3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</row>
    <row r="659" spans="1:3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</row>
    <row r="660" spans="1:3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</row>
    <row r="661" spans="1:3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</row>
    <row r="662" spans="1:3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</row>
    <row r="663" spans="1:3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</row>
    <row r="664" spans="1:3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</row>
    <row r="665" spans="1:3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</row>
    <row r="666" spans="1:3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</row>
    <row r="667" spans="1:3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</row>
    <row r="668" spans="1:3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</row>
    <row r="669" spans="1:3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</row>
    <row r="670" spans="1:3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</row>
    <row r="671" spans="1:3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</row>
    <row r="672" spans="1:3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</row>
    <row r="673" spans="1:3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</row>
    <row r="674" spans="1:3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</row>
    <row r="675" spans="1:3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</row>
    <row r="676" spans="1:3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</row>
    <row r="677" spans="1:3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</row>
    <row r="678" spans="1:3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</row>
    <row r="679" spans="1:3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</row>
    <row r="680" spans="1:3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</row>
    <row r="681" spans="1:3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</row>
    <row r="682" spans="1:3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</row>
    <row r="683" spans="1:3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</row>
    <row r="684" spans="1:3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</row>
    <row r="685" spans="1:3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</row>
    <row r="686" spans="1:3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</row>
    <row r="687" spans="1:3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</row>
    <row r="688" spans="1:3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</row>
    <row r="689" spans="1:3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</row>
    <row r="690" spans="1:3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</row>
    <row r="691" spans="1:3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</row>
    <row r="692" spans="1:3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</row>
    <row r="693" spans="1:3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</row>
    <row r="694" spans="1:3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</row>
    <row r="695" spans="1:3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</row>
    <row r="696" spans="1:3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</row>
    <row r="697" spans="1:3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</row>
    <row r="698" spans="1:3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</row>
    <row r="699" spans="1:3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</row>
    <row r="700" spans="1:3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</row>
    <row r="701" spans="1:3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</row>
    <row r="702" spans="1:3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</row>
    <row r="703" spans="1:3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</row>
    <row r="704" spans="1:3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</row>
    <row r="705" spans="1:3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</row>
    <row r="706" spans="1:3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</row>
    <row r="707" spans="1:3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</row>
    <row r="708" spans="1:3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</row>
    <row r="709" spans="1:3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</row>
    <row r="710" spans="1:3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</row>
    <row r="711" spans="1:3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</row>
    <row r="712" spans="1:3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</row>
    <row r="713" spans="1:3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</row>
    <row r="714" spans="1:3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</row>
    <row r="715" spans="1:3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</row>
    <row r="716" spans="1:3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</row>
    <row r="717" spans="1:3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</row>
    <row r="718" spans="1:3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</row>
    <row r="719" spans="1:3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</row>
    <row r="720" spans="1:3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</row>
    <row r="721" spans="1:3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</row>
    <row r="722" spans="1:3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</row>
    <row r="723" spans="1:3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</row>
    <row r="724" spans="1:3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</row>
    <row r="725" spans="1:3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</row>
    <row r="726" spans="1:3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</row>
    <row r="727" spans="1:3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</row>
    <row r="728" spans="1:3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</row>
    <row r="729" spans="1:3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</row>
    <row r="730" spans="1:3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</row>
    <row r="731" spans="1:3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</row>
    <row r="732" spans="1:3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</row>
    <row r="733" spans="1:3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</row>
    <row r="734" spans="1:3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</row>
    <row r="735" spans="1:3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</row>
    <row r="736" spans="1:3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</row>
    <row r="737" spans="1: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</row>
    <row r="738" spans="1:3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</row>
    <row r="739" spans="1:3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</row>
    <row r="740" spans="1:3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</row>
    <row r="741" spans="1:3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</row>
    <row r="742" spans="1:3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</row>
    <row r="743" spans="1:3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</row>
    <row r="744" spans="1:3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</row>
    <row r="745" spans="1:3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</row>
    <row r="746" spans="1:3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</row>
    <row r="747" spans="1:3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</row>
    <row r="748" spans="1:3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</row>
    <row r="749" spans="1:3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</row>
    <row r="750" spans="1:3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</row>
    <row r="751" spans="1:3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</row>
    <row r="752" spans="1:3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</row>
    <row r="753" spans="1:3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</row>
    <row r="754" spans="1:3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</row>
    <row r="755" spans="1:3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</row>
    <row r="756" spans="1:3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</row>
    <row r="757" spans="1:3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</row>
    <row r="758" spans="1:3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</row>
    <row r="759" spans="1:3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</row>
    <row r="760" spans="1:3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</row>
    <row r="761" spans="1:3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</row>
    <row r="762" spans="1:3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</row>
    <row r="763" spans="1:3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</row>
    <row r="764" spans="1:3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</row>
    <row r="765" spans="1:3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</row>
    <row r="766" spans="1:3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</row>
    <row r="767" spans="1:3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</row>
    <row r="768" spans="1:3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</row>
    <row r="769" spans="1:3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</row>
    <row r="770" spans="1:3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</row>
    <row r="771" spans="1:3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</row>
    <row r="772" spans="1:3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</row>
    <row r="773" spans="1:3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</row>
    <row r="774" spans="1:3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</row>
    <row r="775" spans="1:3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</row>
    <row r="776" spans="1:3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</row>
    <row r="777" spans="1:3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</row>
    <row r="778" spans="1:3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</row>
    <row r="779" spans="1:3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</row>
    <row r="780" spans="1:3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</row>
    <row r="781" spans="1:3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</row>
    <row r="782" spans="1:3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</row>
    <row r="783" spans="1:3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</row>
    <row r="784" spans="1:3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</row>
    <row r="785" spans="1:3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</row>
    <row r="786" spans="1:3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</row>
    <row r="787" spans="1:3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</row>
    <row r="788" spans="1:3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</row>
    <row r="789" spans="1:3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</row>
    <row r="790" spans="1:3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</row>
    <row r="791" spans="1:3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</row>
    <row r="792" spans="1:3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</row>
    <row r="793" spans="1:3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</row>
    <row r="794" spans="1:3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</row>
    <row r="795" spans="1:3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</row>
    <row r="796" spans="1:3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</row>
    <row r="797" spans="1:3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</row>
    <row r="798" spans="1:3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</row>
    <row r="799" spans="1:3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</row>
    <row r="800" spans="1:3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</row>
    <row r="801" spans="1:3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</row>
    <row r="802" spans="1:3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</row>
    <row r="803" spans="1:3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</row>
    <row r="804" spans="1:3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</row>
    <row r="805" spans="1:3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</row>
    <row r="806" spans="1:3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</row>
    <row r="807" spans="1:3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</row>
    <row r="808" spans="1:3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</row>
    <row r="809" spans="1:3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</row>
    <row r="810" spans="1:3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</row>
    <row r="811" spans="1:3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</row>
    <row r="812" spans="1:3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</row>
    <row r="813" spans="1:3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</row>
    <row r="814" spans="1:3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</row>
    <row r="815" spans="1:3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</row>
    <row r="816" spans="1:3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</row>
    <row r="817" spans="1:3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</row>
    <row r="818" spans="1:3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</row>
    <row r="819" spans="1:3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</row>
    <row r="820" spans="1:3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</row>
    <row r="821" spans="1:3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</row>
    <row r="822" spans="1:3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</row>
    <row r="823" spans="1:3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</row>
    <row r="824" spans="1:3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</row>
    <row r="825" spans="1:3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</row>
    <row r="826" spans="1:3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</row>
    <row r="827" spans="1:3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</row>
    <row r="828" spans="1:3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</row>
    <row r="829" spans="1:3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</row>
    <row r="830" spans="1:3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</row>
    <row r="831" spans="1:3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</row>
    <row r="832" spans="1:3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</row>
    <row r="833" spans="1:3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</row>
    <row r="834" spans="1:3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</row>
    <row r="835" spans="1:3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</row>
    <row r="836" spans="1:3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</row>
    <row r="837" spans="1: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</row>
    <row r="838" spans="1:3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</row>
    <row r="839" spans="1:3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</row>
    <row r="840" spans="1:3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</row>
    <row r="841" spans="1:3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</row>
    <row r="842" spans="1:3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</row>
    <row r="843" spans="1:3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</row>
    <row r="844" spans="1:3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</row>
    <row r="845" spans="1:3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</row>
    <row r="846" spans="1:3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</row>
    <row r="847" spans="1:3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</row>
    <row r="848" spans="1:3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</row>
    <row r="849" spans="1:3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</row>
    <row r="850" spans="1:3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</row>
    <row r="851" spans="1:3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</row>
    <row r="852" spans="1:3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</row>
    <row r="853" spans="1:3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</row>
    <row r="854" spans="1:3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</row>
    <row r="855" spans="1:3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</row>
    <row r="856" spans="1:3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</row>
    <row r="857" spans="1:3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</row>
    <row r="858" spans="1:3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</row>
    <row r="859" spans="1:3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</row>
    <row r="860" spans="1:3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</row>
    <row r="861" spans="1:3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</row>
    <row r="862" spans="1:3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</row>
    <row r="863" spans="1:3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</row>
    <row r="864" spans="1:3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</row>
    <row r="865" spans="1:3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</row>
    <row r="866" spans="1:3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</row>
    <row r="867" spans="1:3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</row>
    <row r="868" spans="1:3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</row>
    <row r="869" spans="1:3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</row>
    <row r="870" spans="1:3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</row>
    <row r="871" spans="1:3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</row>
    <row r="872" spans="1:3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</row>
    <row r="873" spans="1:3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</row>
    <row r="874" spans="1:3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</row>
    <row r="875" spans="1:3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</row>
    <row r="876" spans="1:3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</row>
    <row r="877" spans="1:3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</row>
    <row r="878" spans="1:3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</row>
    <row r="879" spans="1:3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</row>
    <row r="880" spans="1:3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</row>
    <row r="881" spans="1:3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</row>
    <row r="882" spans="1:3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</row>
    <row r="883" spans="1:3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</row>
    <row r="884" spans="1:3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</row>
    <row r="885" spans="1:3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</row>
    <row r="886" spans="1:3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</row>
    <row r="887" spans="1:3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</row>
    <row r="888" spans="1:3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</row>
    <row r="889" spans="1:3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</row>
    <row r="890" spans="1:3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</row>
    <row r="891" spans="1:3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</row>
    <row r="892" spans="1:3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</row>
    <row r="893" spans="1:3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</row>
    <row r="894" spans="1:3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</row>
    <row r="895" spans="1:3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</row>
    <row r="896" spans="1:3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</row>
    <row r="897" spans="1:3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</row>
    <row r="898" spans="1:3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</row>
    <row r="899" spans="1:3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</row>
    <row r="900" spans="1:3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</row>
    <row r="901" spans="1:3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</row>
    <row r="902" spans="1:3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</row>
    <row r="903" spans="1:3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</row>
    <row r="904" spans="1:3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</row>
    <row r="905" spans="1:3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</row>
    <row r="906" spans="1:3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</row>
    <row r="907" spans="1:3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</row>
    <row r="908" spans="1:3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</row>
    <row r="909" spans="1:3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</row>
    <row r="910" spans="1:3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</row>
    <row r="911" spans="1:3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</row>
    <row r="912" spans="1:3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</row>
    <row r="913" spans="1:3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</row>
    <row r="914" spans="1:3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</row>
    <row r="915" spans="1:3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</row>
    <row r="916" spans="1:3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</row>
    <row r="917" spans="1:3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</row>
    <row r="918" spans="1:3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</row>
    <row r="919" spans="1:3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</row>
    <row r="920" spans="1:3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</row>
    <row r="921" spans="1:3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</row>
    <row r="922" spans="1:3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</row>
    <row r="923" spans="1:3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</row>
    <row r="924" spans="1:3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</row>
    <row r="925" spans="1:3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</row>
    <row r="926" spans="1:3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</row>
    <row r="927" spans="1:3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</row>
    <row r="928" spans="1:3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</row>
    <row r="929" spans="1:3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</row>
    <row r="930" spans="1:3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</row>
    <row r="931" spans="1:3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</row>
    <row r="932" spans="1:3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</row>
    <row r="933" spans="1:3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</row>
    <row r="934" spans="1:3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</row>
    <row r="935" spans="1:3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</row>
    <row r="936" spans="1:3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</row>
    <row r="937" spans="1: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</row>
    <row r="938" spans="1:3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</row>
    <row r="939" spans="1:3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</row>
    <row r="940" spans="1:3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</row>
    <row r="941" spans="1:3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</row>
    <row r="942" spans="1:3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</row>
    <row r="943" spans="1:3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</row>
    <row r="944" spans="1:3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</row>
    <row r="945" spans="1:3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</row>
    <row r="946" spans="1:3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</row>
    <row r="947" spans="1:3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</row>
    <row r="948" spans="1:3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</row>
    <row r="949" spans="1:3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</row>
    <row r="950" spans="1:3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</row>
    <row r="951" spans="1:3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</row>
    <row r="952" spans="1:3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</row>
    <row r="953" spans="1:3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</row>
    <row r="954" spans="1:3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</row>
    <row r="955" spans="1:3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</row>
    <row r="956" spans="1:3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</row>
    <row r="957" spans="1:3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</row>
    <row r="958" spans="1:3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</row>
    <row r="959" spans="1:3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</row>
    <row r="960" spans="1:3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</row>
    <row r="961" spans="1:3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</row>
    <row r="962" spans="1:3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</row>
    <row r="963" spans="1:3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</row>
    <row r="964" spans="1:3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</row>
    <row r="965" spans="1:3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</row>
    <row r="966" spans="1:3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</row>
    <row r="967" spans="1:3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</row>
    <row r="968" spans="1:3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</row>
    <row r="969" spans="1:3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</row>
    <row r="970" spans="1:3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</row>
    <row r="971" spans="1:3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</row>
    <row r="972" spans="1:3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</row>
    <row r="973" spans="1:3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</row>
    <row r="974" spans="1:3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</row>
    <row r="975" spans="1:3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</row>
    <row r="976" spans="1:3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</row>
    <row r="977" spans="1:3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</row>
    <row r="978" spans="1:3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</row>
    <row r="979" spans="1:3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</row>
    <row r="980" spans="1:3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</row>
    <row r="981" spans="1:3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</row>
    <row r="982" spans="1:3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</row>
    <row r="983" spans="1:3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</row>
    <row r="984" spans="1:3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</row>
    <row r="985" spans="1:3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</row>
    <row r="986" spans="1:3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</row>
    <row r="987" spans="1:3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</row>
    <row r="988" spans="1:3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</row>
    <row r="989" spans="1:3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</row>
    <row r="990" spans="1:3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</row>
    <row r="991" spans="1:3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</row>
    <row r="992" spans="1:3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</row>
    <row r="993" spans="1:3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</row>
    <row r="994" spans="1:3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</row>
    <row r="995" spans="1:3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</row>
    <row r="996" spans="1:3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</row>
    <row r="997" spans="1:3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</row>
    <row r="998" spans="1:3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</row>
    <row r="999" spans="1:3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</row>
    <row r="1000" spans="1:3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J1000"/>
  <sheetViews>
    <sheetView showGridLines="0" workbookViewId="0"/>
  </sheetViews>
  <sheetFormatPr defaultColWidth="14.44140625" defaultRowHeight="15" customHeight="1"/>
  <cols>
    <col min="1" max="1" width="3.5546875" customWidth="1"/>
    <col min="2" max="2" width="4" customWidth="1"/>
    <col min="3" max="3" width="39.33203125" customWidth="1"/>
    <col min="4" max="4" width="12.44140625" customWidth="1"/>
    <col min="5" max="5" width="11.109375" customWidth="1"/>
    <col min="6" max="10" width="14.6640625" customWidth="1"/>
    <col min="11" max="11" width="13.88671875" customWidth="1"/>
    <col min="12" max="12" width="14.109375" customWidth="1"/>
    <col min="13" max="13" width="10.33203125" customWidth="1"/>
    <col min="14" max="14" width="19.5546875" customWidth="1"/>
    <col min="15" max="15" width="16.33203125" customWidth="1"/>
    <col min="16" max="17" width="9.109375" customWidth="1"/>
    <col min="18" max="18" width="52.6640625" hidden="1" customWidth="1"/>
    <col min="19" max="19" width="11.44140625" hidden="1" customWidth="1"/>
    <col min="20" max="23" width="12.6640625" hidden="1" customWidth="1"/>
    <col min="24" max="24" width="23.6640625" hidden="1" customWidth="1"/>
    <col min="25" max="25" width="16.44140625" hidden="1" customWidth="1"/>
    <col min="26" max="27" width="8.6640625" hidden="1" customWidth="1"/>
    <col min="28" max="36" width="8.6640625" customWidth="1"/>
  </cols>
  <sheetData>
    <row r="1" spans="1:36" ht="14.4">
      <c r="A1" s="8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4.4">
      <c r="A2" s="5"/>
      <c r="B2" s="27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1"/>
      <c r="N2" s="287" t="s">
        <v>2</v>
      </c>
      <c r="O2" s="28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>
      <c r="A3" s="5"/>
      <c r="B3" s="282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83"/>
      <c r="N3" s="12" t="s">
        <v>3</v>
      </c>
      <c r="O3" s="13">
        <f>SUM(S9:W46)</f>
        <v>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4.4">
      <c r="A4" s="5"/>
      <c r="B4" s="282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83"/>
      <c r="N4" s="12" t="s">
        <v>4</v>
      </c>
      <c r="O4" s="13">
        <f>SUM(X9:X46)</f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36" ht="14.4">
      <c r="A5" s="5"/>
      <c r="B5" s="282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83"/>
      <c r="N5" s="12" t="s">
        <v>5</v>
      </c>
      <c r="O5" s="14">
        <f>SUM(F9:J46)</f>
        <v>0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36" ht="27" customHeight="1">
      <c r="A6" s="5"/>
      <c r="B6" s="282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83"/>
      <c r="N6" s="15" t="s">
        <v>6</v>
      </c>
      <c r="O6" s="14">
        <f>SUM(Y9:Y46)</f>
        <v>0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ht="14.4">
      <c r="A7" s="5"/>
      <c r="B7" s="282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83"/>
      <c r="N7" s="12" t="s">
        <v>7</v>
      </c>
      <c r="O7" s="16">
        <f>IFERROR(O4/O6,0)</f>
        <v>0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ht="15.75" customHeight="1">
      <c r="A8" s="5"/>
      <c r="B8" s="262" t="s">
        <v>8</v>
      </c>
      <c r="C8" s="263"/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  <c r="I8" s="17" t="s">
        <v>14</v>
      </c>
      <c r="J8" s="17" t="s">
        <v>15</v>
      </c>
      <c r="K8" s="18" t="s">
        <v>16</v>
      </c>
      <c r="L8" s="18" t="s">
        <v>17</v>
      </c>
      <c r="M8" s="18" t="s">
        <v>18</v>
      </c>
      <c r="N8" s="19" t="s">
        <v>19</v>
      </c>
      <c r="O8" s="20" t="s">
        <v>20</v>
      </c>
      <c r="P8" s="5"/>
      <c r="Q8" s="5"/>
      <c r="R8" s="17" t="s">
        <v>21</v>
      </c>
      <c r="S8" s="17" t="s">
        <v>11</v>
      </c>
      <c r="T8" s="17" t="s">
        <v>12</v>
      </c>
      <c r="U8" s="17" t="s">
        <v>13</v>
      </c>
      <c r="V8" s="17" t="s">
        <v>14</v>
      </c>
      <c r="W8" s="17" t="s">
        <v>15</v>
      </c>
      <c r="X8" s="17" t="s">
        <v>22</v>
      </c>
      <c r="Y8" s="17" t="s">
        <v>23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3"/>
    </row>
    <row r="9" spans="1:36" ht="15" customHeight="1">
      <c r="A9" s="21"/>
      <c r="B9" s="293" t="s">
        <v>24</v>
      </c>
      <c r="C9" s="22" t="str">
        <f>BASE_DADOS!C115</f>
        <v>SC NO AR</v>
      </c>
      <c r="D9" s="35" t="str">
        <f>IFERROR(VLOOKUP(R9,BASE_DADOS!A:E,4,0),"")</f>
        <v>SEG-SEX</v>
      </c>
      <c r="E9" s="35" t="str">
        <f>IFERROR(VLOOKUP(R9,BASE_DADOS!A:E,5,0),"")</f>
        <v>06H30</v>
      </c>
      <c r="F9" s="25"/>
      <c r="G9" s="25"/>
      <c r="H9" s="25"/>
      <c r="I9" s="25"/>
      <c r="J9" s="25"/>
      <c r="K9" s="26"/>
      <c r="L9" s="54">
        <f>VLOOKUP(R9,BASE_DADOS!A:O,14,0)</f>
        <v>0.13364583333332997</v>
      </c>
      <c r="M9" s="54">
        <f>VLOOKUP(R9,BASE_DADOS!A:O,15,0)</f>
        <v>0.35629734848482253</v>
      </c>
      <c r="N9" s="27">
        <f>VLOOKUP(R9,BASE_DADOS!A:O,12,0)</f>
        <v>193605.90281249513</v>
      </c>
      <c r="O9" s="28">
        <f t="shared" ref="O9:O46" si="0">IFERROR(X9/Y9,0)</f>
        <v>0</v>
      </c>
      <c r="P9" s="5"/>
      <c r="Q9" s="32"/>
      <c r="R9" s="31" t="str">
        <f t="shared" ref="R9:R46" si="1">"SC4_JOINVILLE"&amp;C9</f>
        <v>SC4_JOINVILLESC NO AR</v>
      </c>
      <c r="S9" s="31">
        <f>F9*VLOOKUP(R9,BASE_DADOS!A:O,6,0)</f>
        <v>0</v>
      </c>
      <c r="T9" s="31">
        <f>G9*VLOOKUP(R9,BASE_DADOS!A:O,7,0)</f>
        <v>0</v>
      </c>
      <c r="U9" s="31">
        <f>H9*VLOOKUP(R9,BASE_DADOS!A:O,8,0)</f>
        <v>0</v>
      </c>
      <c r="V9" s="31">
        <f>I9*VLOOKUP(R9,BASE_DADOS!A:O,9,0)</f>
        <v>0</v>
      </c>
      <c r="W9" s="31">
        <f>J9*VLOOKUP(R9,BASE_DADOS!A:O,10,0)</f>
        <v>0</v>
      </c>
      <c r="X9" s="31">
        <f t="shared" ref="X9:X46" si="2">SUM(S9:W9)*(1-K9/100)</f>
        <v>0</v>
      </c>
      <c r="Y9" s="31">
        <f t="shared" ref="Y9:Y46" si="3">SUM(F9:J9)*N9</f>
        <v>0</v>
      </c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"/>
    </row>
    <row r="10" spans="1:36" ht="14.4">
      <c r="A10" s="21"/>
      <c r="B10" s="265"/>
      <c r="C10" s="33" t="str">
        <f>BASE_DADOS!C116</f>
        <v>FALA BRASIL</v>
      </c>
      <c r="D10" s="35" t="str">
        <f>IFERROR(VLOOKUP(R10,BASE_DADOS!A:E,4,0),"")</f>
        <v>SEG-SEX</v>
      </c>
      <c r="E10" s="35" t="str">
        <f>IFERROR(VLOOKUP(R10,BASE_DADOS!A:E,5,0),"")</f>
        <v>08H40</v>
      </c>
      <c r="F10" s="25"/>
      <c r="G10" s="25"/>
      <c r="H10" s="25"/>
      <c r="I10" s="25"/>
      <c r="J10" s="25"/>
      <c r="K10" s="26"/>
      <c r="L10" s="54">
        <f>VLOOKUP(R10,BASE_DADOS!A:O,14,0)</f>
        <v>9.9999999999999728E-2</v>
      </c>
      <c r="M10" s="54">
        <f>VLOOKUP(R10,BASE_DADOS!A:O,15,0)</f>
        <v>0.35680332739155862</v>
      </c>
      <c r="N10" s="27">
        <f>VLOOKUP(R10,BASE_DADOS!A:O,12,0)</f>
        <v>144864.89999999962</v>
      </c>
      <c r="O10" s="28">
        <f t="shared" si="0"/>
        <v>0</v>
      </c>
      <c r="P10" s="5"/>
      <c r="Q10" s="5"/>
      <c r="R10" s="31" t="str">
        <f t="shared" si="1"/>
        <v>SC4_JOINVILLEFALA BRASIL</v>
      </c>
      <c r="S10" s="31">
        <f>F10*VLOOKUP(R10,BASE_DADOS!A:O,6,0)</f>
        <v>0</v>
      </c>
      <c r="T10" s="31">
        <f>G10*VLOOKUP(R10,BASE_DADOS!A:O,7,0)</f>
        <v>0</v>
      </c>
      <c r="U10" s="31">
        <f>H10*VLOOKUP(R10,BASE_DADOS!A:O,8,0)</f>
        <v>0</v>
      </c>
      <c r="V10" s="31">
        <f>I10*VLOOKUP(R10,BASE_DADOS!A:O,9,0)</f>
        <v>0</v>
      </c>
      <c r="W10" s="31">
        <f>J10*VLOOKUP(R10,BASE_DADOS!A:O,10,0)</f>
        <v>0</v>
      </c>
      <c r="X10" s="31">
        <f t="shared" si="2"/>
        <v>0</v>
      </c>
      <c r="Y10" s="31">
        <f t="shared" si="3"/>
        <v>0</v>
      </c>
      <c r="Z10" s="5"/>
      <c r="AA10" s="5"/>
      <c r="AB10" s="5"/>
      <c r="AC10" s="5"/>
      <c r="AD10" s="5"/>
      <c r="AE10" s="86"/>
      <c r="AF10" s="87"/>
      <c r="AG10" s="5"/>
      <c r="AH10" s="5"/>
      <c r="AI10" s="5"/>
      <c r="AJ10" s="3"/>
    </row>
    <row r="11" spans="1:36" ht="14.4">
      <c r="A11" s="21"/>
      <c r="B11" s="265"/>
      <c r="C11" s="33" t="str">
        <f>BASE_DADOS!C117</f>
        <v>HOJE EM DIA</v>
      </c>
      <c r="D11" s="35" t="str">
        <f>IFERROR(VLOOKUP(R11,BASE_DADOS!A:E,4,0),"")</f>
        <v>SEG-SEX</v>
      </c>
      <c r="E11" s="35" t="str">
        <f>IFERROR(VLOOKUP(R11,BASE_DADOS!A:E,5,0),"")</f>
        <v>10H00</v>
      </c>
      <c r="F11" s="25"/>
      <c r="G11" s="25"/>
      <c r="H11" s="25"/>
      <c r="I11" s="25"/>
      <c r="J11" s="25"/>
      <c r="K11" s="26"/>
      <c r="L11" s="54">
        <f>VLOOKUP(R11,BASE_DADOS!A:O,14,0)</f>
        <v>9.5833333333333076E-2</v>
      </c>
      <c r="M11" s="54">
        <f>VLOOKUP(R11,BASE_DADOS!A:O,15,0)</f>
        <v>0.30263157894736498</v>
      </c>
      <c r="N11" s="27">
        <f>VLOOKUP(R11,BASE_DADOS!A:O,12,0)</f>
        <v>138828.86249999964</v>
      </c>
      <c r="O11" s="28">
        <f t="shared" si="0"/>
        <v>0</v>
      </c>
      <c r="P11" s="5"/>
      <c r="Q11" s="5"/>
      <c r="R11" s="31" t="str">
        <f t="shared" si="1"/>
        <v>SC4_JOINVILLEHOJE EM DIA</v>
      </c>
      <c r="S11" s="31">
        <f>F11*VLOOKUP(R11,BASE_DADOS!A:O,6,0)</f>
        <v>0</v>
      </c>
      <c r="T11" s="31">
        <f>G11*VLOOKUP(R11,BASE_DADOS!A:O,7,0)</f>
        <v>0</v>
      </c>
      <c r="U11" s="31">
        <f>H11*VLOOKUP(R11,BASE_DADOS!A:O,8,0)</f>
        <v>0</v>
      </c>
      <c r="V11" s="31">
        <f>I11*VLOOKUP(R11,BASE_DADOS!A:O,9,0)</f>
        <v>0</v>
      </c>
      <c r="W11" s="31">
        <f>J11*VLOOKUP(R11,BASE_DADOS!A:O,10,0)</f>
        <v>0</v>
      </c>
      <c r="X11" s="31">
        <f t="shared" si="2"/>
        <v>0</v>
      </c>
      <c r="Y11" s="31">
        <f t="shared" si="3"/>
        <v>0</v>
      </c>
      <c r="Z11" s="5"/>
      <c r="AA11" s="5"/>
      <c r="AB11" s="5"/>
      <c r="AC11" s="5"/>
      <c r="AD11" s="5"/>
      <c r="AE11" s="88"/>
      <c r="AF11" s="5"/>
      <c r="AG11" s="5"/>
      <c r="AH11" s="5"/>
      <c r="AI11" s="5"/>
      <c r="AJ11" s="3"/>
    </row>
    <row r="12" spans="1:36" ht="14.4">
      <c r="A12" s="21"/>
      <c r="B12" s="265"/>
      <c r="C12" s="22" t="str">
        <f>BASE_DADOS!C118</f>
        <v>BALANÇO GERAL SC</v>
      </c>
      <c r="D12" s="35" t="str">
        <f>IFERROR(VLOOKUP(R12,BASE_DADOS!A:E,4,0),"")</f>
        <v>SEG-SEX</v>
      </c>
      <c r="E12" s="35" t="str">
        <f>IFERROR(VLOOKUP(R12,BASE_DADOS!A:E,5,0),"")</f>
        <v>11H50</v>
      </c>
      <c r="F12" s="25"/>
      <c r="G12" s="25"/>
      <c r="H12" s="25"/>
      <c r="I12" s="25"/>
      <c r="J12" s="25"/>
      <c r="K12" s="26"/>
      <c r="L12" s="54">
        <f>VLOOKUP(R12,BASE_DADOS!A:O,14,0)</f>
        <v>0.14583333333333287</v>
      </c>
      <c r="M12" s="54">
        <f>VLOOKUP(R12,BASE_DADOS!A:O,15,0)</f>
        <v>0.33723354592882476</v>
      </c>
      <c r="N12" s="27">
        <f>VLOOKUP(R12,BASE_DADOS!A:O,12,0)</f>
        <v>211261.31249999933</v>
      </c>
      <c r="O12" s="28">
        <f t="shared" si="0"/>
        <v>0</v>
      </c>
      <c r="P12" s="5"/>
      <c r="Q12" s="32"/>
      <c r="R12" s="31" t="str">
        <f t="shared" si="1"/>
        <v>SC4_JOINVILLEBALANÇO GERAL SC</v>
      </c>
      <c r="S12" s="31">
        <f>F12*VLOOKUP(R12,BASE_DADOS!A:O,6,0)</f>
        <v>0</v>
      </c>
      <c r="T12" s="31">
        <f>G12*VLOOKUP(R12,BASE_DADOS!A:O,7,0)</f>
        <v>0</v>
      </c>
      <c r="U12" s="31">
        <f>H12*VLOOKUP(R12,BASE_DADOS!A:O,8,0)</f>
        <v>0</v>
      </c>
      <c r="V12" s="31">
        <f>I12*VLOOKUP(R12,BASE_DADOS!A:O,9,0)</f>
        <v>0</v>
      </c>
      <c r="W12" s="31">
        <f>J12*VLOOKUP(R12,BASE_DADOS!A:O,10,0)</f>
        <v>0</v>
      </c>
      <c r="X12" s="31">
        <f t="shared" si="2"/>
        <v>0</v>
      </c>
      <c r="Y12" s="31">
        <f t="shared" si="3"/>
        <v>0</v>
      </c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"/>
    </row>
    <row r="13" spans="1:36" ht="14.4">
      <c r="A13" s="21"/>
      <c r="B13" s="265"/>
      <c r="C13" s="22" t="str">
        <f>BASE_DADOS!C119</f>
        <v>TRIBUNA DO POVO</v>
      </c>
      <c r="D13" s="35" t="str">
        <f>IFERROR(VLOOKUP(R13,BASE_DADOS!A:E,4,0),"")</f>
        <v>SEG-SEX</v>
      </c>
      <c r="E13" s="35" t="str">
        <f>IFERROR(VLOOKUP(R13,BASE_DADOS!A:E,5,0),"")</f>
        <v>13H20</v>
      </c>
      <c r="F13" s="25"/>
      <c r="G13" s="25"/>
      <c r="H13" s="25"/>
      <c r="I13" s="25"/>
      <c r="J13" s="25"/>
      <c r="K13" s="26"/>
      <c r="L13" s="54">
        <f>VLOOKUP(R13,BASE_DADOS!A:O,14,0)</f>
        <v>0.13333333333333292</v>
      </c>
      <c r="M13" s="54">
        <f>VLOOKUP(R13,BASE_DADOS!A:O,15,0)</f>
        <v>0.31067961165048263</v>
      </c>
      <c r="N13" s="27">
        <f>VLOOKUP(R13,BASE_DADOS!A:O,12,0)</f>
        <v>193153.1999999994</v>
      </c>
      <c r="O13" s="28">
        <f t="shared" si="0"/>
        <v>0</v>
      </c>
      <c r="P13" s="5"/>
      <c r="Q13" s="32"/>
      <c r="R13" s="31" t="str">
        <f t="shared" si="1"/>
        <v>SC4_JOINVILLETRIBUNA DO POVO</v>
      </c>
      <c r="S13" s="31">
        <f>F13*VLOOKUP(R13,BASE_DADOS!A:O,6,0)</f>
        <v>0</v>
      </c>
      <c r="T13" s="31">
        <f>G13*VLOOKUP(R13,BASE_DADOS!A:O,7,0)</f>
        <v>0</v>
      </c>
      <c r="U13" s="31">
        <f>H13*VLOOKUP(R13,BASE_DADOS!A:O,8,0)</f>
        <v>0</v>
      </c>
      <c r="V13" s="31">
        <f>I13*VLOOKUP(R13,BASE_DADOS!A:O,9,0)</f>
        <v>0</v>
      </c>
      <c r="W13" s="31">
        <f>J13*VLOOKUP(R13,BASE_DADOS!A:O,10,0)</f>
        <v>0</v>
      </c>
      <c r="X13" s="31">
        <f t="shared" si="2"/>
        <v>0</v>
      </c>
      <c r="Y13" s="31">
        <f t="shared" si="3"/>
        <v>0</v>
      </c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"/>
    </row>
    <row r="14" spans="1:36" ht="14.4">
      <c r="A14" s="21"/>
      <c r="B14" s="265"/>
      <c r="C14" s="22" t="str">
        <f>BASE_DADOS!C120</f>
        <v>VER MAIS</v>
      </c>
      <c r="D14" s="35" t="str">
        <f>IFERROR(VLOOKUP(R14,BASE_DADOS!A:E,4,0),"")</f>
        <v>SEG-SEX</v>
      </c>
      <c r="E14" s="35" t="str">
        <f>IFERROR(VLOOKUP(R14,BASE_DADOS!A:E,5,0),"")</f>
        <v>13H20</v>
      </c>
      <c r="F14" s="25"/>
      <c r="G14" s="25"/>
      <c r="H14" s="25"/>
      <c r="I14" s="25"/>
      <c r="J14" s="25"/>
      <c r="K14" s="26"/>
      <c r="L14" s="54">
        <f>VLOOKUP(R14,BASE_DADOS!A:O,14,0)</f>
        <v>8.7499999999999786E-2</v>
      </c>
      <c r="M14" s="54">
        <f>VLOOKUP(R14,BASE_DADOS!A:O,15,0)</f>
        <v>0.25925925925925636</v>
      </c>
      <c r="N14" s="27">
        <f>VLOOKUP(R14,BASE_DADOS!A:O,12,0)</f>
        <v>126756.78749999969</v>
      </c>
      <c r="O14" s="28">
        <f t="shared" si="0"/>
        <v>0</v>
      </c>
      <c r="P14" s="5"/>
      <c r="Q14" s="32"/>
      <c r="R14" s="31" t="str">
        <f t="shared" si="1"/>
        <v>SC4_JOINVILLEVER MAIS</v>
      </c>
      <c r="S14" s="31">
        <f>F14*VLOOKUP(R14,BASE_DADOS!A:O,6,0)</f>
        <v>0</v>
      </c>
      <c r="T14" s="31">
        <f>G14*VLOOKUP(R14,BASE_DADOS!A:O,7,0)</f>
        <v>0</v>
      </c>
      <c r="U14" s="31">
        <f>H14*VLOOKUP(R14,BASE_DADOS!A:O,8,0)</f>
        <v>0</v>
      </c>
      <c r="V14" s="31">
        <f>I14*VLOOKUP(R14,BASE_DADOS!A:O,9,0)</f>
        <v>0</v>
      </c>
      <c r="W14" s="31">
        <f>J14*VLOOKUP(R14,BASE_DADOS!A:O,10,0)</f>
        <v>0</v>
      </c>
      <c r="X14" s="31">
        <f t="shared" si="2"/>
        <v>0</v>
      </c>
      <c r="Y14" s="31">
        <f t="shared" si="3"/>
        <v>0</v>
      </c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"/>
    </row>
    <row r="15" spans="1:36" ht="14.4">
      <c r="A15" s="21"/>
      <c r="B15" s="265"/>
      <c r="C15" s="33" t="str">
        <f>BASE_DADOS!C121</f>
        <v>NOVELA DA TARDE 1</v>
      </c>
      <c r="D15" s="35" t="str">
        <f>IFERROR(VLOOKUP(R15,BASE_DADOS!A:E,4,0),"")</f>
        <v>SEG-SEX</v>
      </c>
      <c r="E15" s="35" t="str">
        <f>IFERROR(VLOOKUP(R15,BASE_DADOS!A:E,5,0),"")</f>
        <v>15H30</v>
      </c>
      <c r="F15" s="25"/>
      <c r="G15" s="25"/>
      <c r="H15" s="25"/>
      <c r="I15" s="25"/>
      <c r="J15" s="25"/>
      <c r="K15" s="26"/>
      <c r="L15" s="54">
        <f>VLOOKUP(R15,BASE_DADOS!A:O,14,0)</f>
        <v>9.1379310344827352E-2</v>
      </c>
      <c r="M15" s="54">
        <f>VLOOKUP(R15,BASE_DADOS!A:O,15,0)</f>
        <v>0.2654073480055808</v>
      </c>
      <c r="N15" s="27">
        <f>VLOOKUP(R15,BASE_DADOS!A:O,12,0)</f>
        <v>132376.54655172379</v>
      </c>
      <c r="O15" s="28">
        <f t="shared" si="0"/>
        <v>0</v>
      </c>
      <c r="P15" s="5"/>
      <c r="Q15" s="32"/>
      <c r="R15" s="31" t="str">
        <f t="shared" si="1"/>
        <v>SC4_JOINVILLENOVELA DA TARDE 1</v>
      </c>
      <c r="S15" s="31">
        <f>F15*VLOOKUP(R15,BASE_DADOS!A:O,6,0)</f>
        <v>0</v>
      </c>
      <c r="T15" s="31">
        <f>G15*VLOOKUP(R15,BASE_DADOS!A:O,7,0)</f>
        <v>0</v>
      </c>
      <c r="U15" s="31">
        <f>H15*VLOOKUP(R15,BASE_DADOS!A:O,8,0)</f>
        <v>0</v>
      </c>
      <c r="V15" s="31">
        <f>I15*VLOOKUP(R15,BASE_DADOS!A:O,9,0)</f>
        <v>0</v>
      </c>
      <c r="W15" s="31">
        <f>J15*VLOOKUP(R15,BASE_DADOS!A:O,10,0)</f>
        <v>0</v>
      </c>
      <c r="X15" s="31">
        <f t="shared" si="2"/>
        <v>0</v>
      </c>
      <c r="Y15" s="31">
        <f t="shared" si="3"/>
        <v>0</v>
      </c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"/>
    </row>
    <row r="16" spans="1:36" ht="14.4">
      <c r="A16" s="21"/>
      <c r="B16" s="265"/>
      <c r="C16" s="33" t="str">
        <f>BASE_DADOS!C122</f>
        <v>CIDADE ALERTA NACIONAL</v>
      </c>
      <c r="D16" s="35" t="str">
        <f>IFERROR(VLOOKUP(R16,BASE_DADOS!A:E,4,0),"")</f>
        <v>SEG-SEX</v>
      </c>
      <c r="E16" s="35" t="str">
        <f>IFERROR(VLOOKUP(R16,BASE_DADOS!A:E,5,0),"")</f>
        <v>16H30</v>
      </c>
      <c r="F16" s="25"/>
      <c r="G16" s="25"/>
      <c r="H16" s="25"/>
      <c r="I16" s="25"/>
      <c r="J16" s="25"/>
      <c r="K16" s="26"/>
      <c r="L16" s="54">
        <f>VLOOKUP(R16,BASE_DADOS!A:O,14,0)</f>
        <v>9.9999999999999728E-2</v>
      </c>
      <c r="M16" s="54">
        <f>VLOOKUP(R16,BASE_DADOS!A:O,15,0)</f>
        <v>0.2790697674418573</v>
      </c>
      <c r="N16" s="27">
        <f>VLOOKUP(R16,BASE_DADOS!A:O,12,0)</f>
        <v>144864.89999999962</v>
      </c>
      <c r="O16" s="28">
        <f t="shared" si="0"/>
        <v>0</v>
      </c>
      <c r="P16" s="5"/>
      <c r="Q16" s="5"/>
      <c r="R16" s="31" t="str">
        <f t="shared" si="1"/>
        <v>SC4_JOINVILLECIDADE ALERTA NACIONAL</v>
      </c>
      <c r="S16" s="31">
        <f>F16*VLOOKUP(R16,BASE_DADOS!A:O,6,0)</f>
        <v>0</v>
      </c>
      <c r="T16" s="31">
        <f>G16*VLOOKUP(R16,BASE_DADOS!A:O,7,0)</f>
        <v>0</v>
      </c>
      <c r="U16" s="31">
        <f>H16*VLOOKUP(R16,BASE_DADOS!A:O,8,0)</f>
        <v>0</v>
      </c>
      <c r="V16" s="31">
        <f>I16*VLOOKUP(R16,BASE_DADOS!A:O,9,0)</f>
        <v>0</v>
      </c>
      <c r="W16" s="31">
        <f>J16*VLOOKUP(R16,BASE_DADOS!A:O,10,0)</f>
        <v>0</v>
      </c>
      <c r="X16" s="31">
        <f t="shared" si="2"/>
        <v>0</v>
      </c>
      <c r="Y16" s="31">
        <f t="shared" si="3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3"/>
    </row>
    <row r="17" spans="1:36" ht="14.4">
      <c r="A17" s="21"/>
      <c r="B17" s="265"/>
      <c r="C17" s="22" t="str">
        <f>BASE_DADOS!C123</f>
        <v>CIDADE ALERTA SC</v>
      </c>
      <c r="D17" s="35" t="str">
        <f>IFERROR(VLOOKUP(R17,BASE_DADOS!A:E,4,0),"")</f>
        <v>SEG-SEX</v>
      </c>
      <c r="E17" s="35" t="str">
        <f>IFERROR(VLOOKUP(R17,BASE_DADOS!A:E,5,0),"")</f>
        <v>18H00</v>
      </c>
      <c r="F17" s="25"/>
      <c r="G17" s="25"/>
      <c r="H17" s="25"/>
      <c r="I17" s="25"/>
      <c r="J17" s="25"/>
      <c r="K17" s="26"/>
      <c r="L17" s="54">
        <f>VLOOKUP(R17,BASE_DADOS!A:O,14,0)</f>
        <v>0.17916666666666617</v>
      </c>
      <c r="M17" s="54">
        <f>VLOOKUP(R17,BASE_DADOS!A:O,15,0)</f>
        <v>0.3739130434782581</v>
      </c>
      <c r="N17" s="27">
        <f>VLOOKUP(R17,BASE_DADOS!A:O,12,0)</f>
        <v>259549.61249999929</v>
      </c>
      <c r="O17" s="28">
        <f t="shared" si="0"/>
        <v>0</v>
      </c>
      <c r="P17" s="5"/>
      <c r="Q17" s="5"/>
      <c r="R17" s="31" t="str">
        <f t="shared" si="1"/>
        <v>SC4_JOINVILLECIDADE ALERTA SC</v>
      </c>
      <c r="S17" s="31">
        <f>F17*VLOOKUP(R17,BASE_DADOS!A:O,6,0)</f>
        <v>0</v>
      </c>
      <c r="T17" s="31">
        <f>G17*VLOOKUP(R17,BASE_DADOS!A:O,7,0)</f>
        <v>0</v>
      </c>
      <c r="U17" s="31">
        <f>H17*VLOOKUP(R17,BASE_DADOS!A:O,8,0)</f>
        <v>0</v>
      </c>
      <c r="V17" s="31">
        <f>I17*VLOOKUP(R17,BASE_DADOS!A:O,9,0)</f>
        <v>0</v>
      </c>
      <c r="W17" s="31">
        <f>J17*VLOOKUP(R17,BASE_DADOS!A:O,10,0)</f>
        <v>0</v>
      </c>
      <c r="X17" s="31">
        <f t="shared" si="2"/>
        <v>0</v>
      </c>
      <c r="Y17" s="31">
        <f t="shared" si="3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3"/>
    </row>
    <row r="18" spans="1:36" ht="15.75" customHeight="1">
      <c r="A18" s="21"/>
      <c r="B18" s="265"/>
      <c r="C18" s="22" t="str">
        <f>BASE_DADOS!C124</f>
        <v>ND NOTÍCIAS</v>
      </c>
      <c r="D18" s="35" t="str">
        <f>IFERROR(VLOOKUP(R18,BASE_DADOS!A:E,4,0),"")</f>
        <v>SEG-SEX</v>
      </c>
      <c r="E18" s="35" t="str">
        <f>IFERROR(VLOOKUP(R18,BASE_DADOS!A:E,5,0),"")</f>
        <v>19H00</v>
      </c>
      <c r="F18" s="25"/>
      <c r="G18" s="25"/>
      <c r="H18" s="25"/>
      <c r="I18" s="25"/>
      <c r="J18" s="25"/>
      <c r="K18" s="26"/>
      <c r="L18" s="54">
        <f>VLOOKUP(R18,BASE_DADOS!A:O,14,0)</f>
        <v>0.16249999999999948</v>
      </c>
      <c r="M18" s="54">
        <f>VLOOKUP(R18,BASE_DADOS!A:O,15,0)</f>
        <v>0.30468749999999806</v>
      </c>
      <c r="N18" s="27">
        <f>VLOOKUP(R18,BASE_DADOS!A:O,12,0)</f>
        <v>235405.46249999924</v>
      </c>
      <c r="O18" s="28">
        <f t="shared" si="0"/>
        <v>0</v>
      </c>
      <c r="P18" s="5"/>
      <c r="Q18" s="5"/>
      <c r="R18" s="31" t="str">
        <f t="shared" si="1"/>
        <v>SC4_JOINVILLEND NOTÍCIAS</v>
      </c>
      <c r="S18" s="31">
        <f>F18*VLOOKUP(R18,BASE_DADOS!A:O,6,0)</f>
        <v>0</v>
      </c>
      <c r="T18" s="31">
        <f>G18*VLOOKUP(R18,BASE_DADOS!A:O,7,0)</f>
        <v>0</v>
      </c>
      <c r="U18" s="31">
        <f>H18*VLOOKUP(R18,BASE_DADOS!A:O,8,0)</f>
        <v>0</v>
      </c>
      <c r="V18" s="31">
        <f>I18*VLOOKUP(R18,BASE_DADOS!A:O,9,0)</f>
        <v>0</v>
      </c>
      <c r="W18" s="31">
        <f>J18*VLOOKUP(R18,BASE_DADOS!A:O,10,0)</f>
        <v>0</v>
      </c>
      <c r="X18" s="31">
        <f t="shared" si="2"/>
        <v>0</v>
      </c>
      <c r="Y18" s="31">
        <f t="shared" si="3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3"/>
    </row>
    <row r="19" spans="1:36" ht="15.75" customHeight="1">
      <c r="A19" s="21"/>
      <c r="B19" s="265"/>
      <c r="C19" s="33" t="str">
        <f>BASE_DADOS!C125</f>
        <v>JORNAL DA RECORD</v>
      </c>
      <c r="D19" s="35" t="str">
        <f>IFERROR(VLOOKUP(R19,BASE_DADOS!A:E,4,0),"")</f>
        <v>SEG-SEX</v>
      </c>
      <c r="E19" s="35" t="str">
        <f>IFERROR(VLOOKUP(R19,BASE_DADOS!A:E,5,0),"")</f>
        <v>19H45</v>
      </c>
      <c r="F19" s="25"/>
      <c r="G19" s="25"/>
      <c r="H19" s="25"/>
      <c r="I19" s="25"/>
      <c r="J19" s="25"/>
      <c r="K19" s="26"/>
      <c r="L19" s="54">
        <f>VLOOKUP(R19,BASE_DADOS!A:O,14,0)</f>
        <v>0.11249999999999968</v>
      </c>
      <c r="M19" s="54">
        <f>VLOOKUP(R19,BASE_DADOS!A:O,15,0)</f>
        <v>0.2170350609756084</v>
      </c>
      <c r="N19" s="27">
        <f>VLOOKUP(R19,BASE_DADOS!A:O,12,0)</f>
        <v>162973.01249999955</v>
      </c>
      <c r="O19" s="28">
        <f t="shared" si="0"/>
        <v>0</v>
      </c>
      <c r="P19" s="5"/>
      <c r="Q19" s="5"/>
      <c r="R19" s="31" t="str">
        <f t="shared" si="1"/>
        <v>SC4_JOINVILLEJORNAL DA RECORD</v>
      </c>
      <c r="S19" s="31">
        <f>F19*VLOOKUP(R19,BASE_DADOS!A:O,6,0)</f>
        <v>0</v>
      </c>
      <c r="T19" s="31">
        <f>G19*VLOOKUP(R19,BASE_DADOS!A:O,7,0)</f>
        <v>0</v>
      </c>
      <c r="U19" s="31">
        <f>H19*VLOOKUP(R19,BASE_DADOS!A:O,8,0)</f>
        <v>0</v>
      </c>
      <c r="V19" s="31">
        <f>I19*VLOOKUP(R19,BASE_DADOS!A:O,9,0)</f>
        <v>0</v>
      </c>
      <c r="W19" s="31">
        <f>J19*VLOOKUP(R19,BASE_DADOS!A:O,10,0)</f>
        <v>0</v>
      </c>
      <c r="X19" s="31">
        <f t="shared" si="2"/>
        <v>0</v>
      </c>
      <c r="Y19" s="31">
        <f t="shared" si="3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3"/>
    </row>
    <row r="20" spans="1:36" ht="15.75" customHeight="1">
      <c r="A20" s="21"/>
      <c r="B20" s="265"/>
      <c r="C20" s="33" t="str">
        <f>BASE_DADOS!C126</f>
        <v>NOVELA 3</v>
      </c>
      <c r="D20" s="35" t="str">
        <f>IFERROR(VLOOKUP(R20,BASE_DADOS!A:E,4,0),"")</f>
        <v>SEG-SEX</v>
      </c>
      <c r="E20" s="35" t="str">
        <f>IFERROR(VLOOKUP(R20,BASE_DADOS!A:E,5,0),"")</f>
        <v>21H00</v>
      </c>
      <c r="F20" s="25"/>
      <c r="G20" s="25"/>
      <c r="H20" s="25"/>
      <c r="I20" s="25"/>
      <c r="J20" s="25"/>
      <c r="K20" s="26"/>
      <c r="L20" s="54">
        <f>VLOOKUP(R20,BASE_DADOS!A:O,14,0)</f>
        <v>0.14916666666666198</v>
      </c>
      <c r="M20" s="54">
        <f>VLOOKUP(R20,BASE_DADOS!A:O,15,0)</f>
        <v>0.25681492109037352</v>
      </c>
      <c r="N20" s="27">
        <f>VLOOKUP(R20,BASE_DADOS!A:O,12,0)</f>
        <v>216090.14249999321</v>
      </c>
      <c r="O20" s="28">
        <f t="shared" si="0"/>
        <v>0</v>
      </c>
      <c r="P20" s="5"/>
      <c r="Q20" s="32"/>
      <c r="R20" s="31" t="str">
        <f t="shared" si="1"/>
        <v>SC4_JOINVILLENOVELA 3</v>
      </c>
      <c r="S20" s="31">
        <f>F20*VLOOKUP(R20,BASE_DADOS!A:O,6,0)</f>
        <v>0</v>
      </c>
      <c r="T20" s="31">
        <f>G20*VLOOKUP(R20,BASE_DADOS!A:O,7,0)</f>
        <v>0</v>
      </c>
      <c r="U20" s="31">
        <f>H20*VLOOKUP(R20,BASE_DADOS!A:O,8,0)</f>
        <v>0</v>
      </c>
      <c r="V20" s="31">
        <f>I20*VLOOKUP(R20,BASE_DADOS!A:O,9,0)</f>
        <v>0</v>
      </c>
      <c r="W20" s="31">
        <f>J20*VLOOKUP(R20,BASE_DADOS!A:O,10,0)</f>
        <v>0</v>
      </c>
      <c r="X20" s="31">
        <f t="shared" si="2"/>
        <v>0</v>
      </c>
      <c r="Y20" s="31">
        <f t="shared" si="3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3"/>
    </row>
    <row r="21" spans="1:36" ht="15.75" customHeight="1">
      <c r="A21" s="21"/>
      <c r="B21" s="265"/>
      <c r="C21" s="33" t="str">
        <f>BASE_DADOS!C127</f>
        <v>NOVELA 22HS</v>
      </c>
      <c r="D21" s="35" t="str">
        <f>IFERROR(VLOOKUP(R21,BASE_DADOS!A:E,4,0),"")</f>
        <v>SEG-SEX</v>
      </c>
      <c r="E21" s="35" t="str">
        <f>IFERROR(VLOOKUP(R21,BASE_DADOS!A:E,5,0),"")</f>
        <v>21H45</v>
      </c>
      <c r="F21" s="25"/>
      <c r="G21" s="25"/>
      <c r="H21" s="25"/>
      <c r="I21" s="25"/>
      <c r="J21" s="25"/>
      <c r="K21" s="26"/>
      <c r="L21" s="54">
        <f>VLOOKUP(R21,BASE_DADOS!A:O,14,0)</f>
        <v>0.11833333333332989</v>
      </c>
      <c r="M21" s="54">
        <f>VLOOKUP(R21,BASE_DADOS!A:O,15,0)</f>
        <v>0.23223602148544142</v>
      </c>
      <c r="N21" s="27">
        <f>VLOOKUP(R21,BASE_DADOS!A:O,12,0)</f>
        <v>171423.46499999502</v>
      </c>
      <c r="O21" s="28">
        <f t="shared" si="0"/>
        <v>0</v>
      </c>
      <c r="P21" s="5"/>
      <c r="Q21" s="32"/>
      <c r="R21" s="31" t="str">
        <f t="shared" si="1"/>
        <v>SC4_JOINVILLENOVELA 22HS</v>
      </c>
      <c r="S21" s="31">
        <f>F21*VLOOKUP(R21,BASE_DADOS!A:O,6,0)</f>
        <v>0</v>
      </c>
      <c r="T21" s="31">
        <f>G21*VLOOKUP(R21,BASE_DADOS!A:O,7,0)</f>
        <v>0</v>
      </c>
      <c r="U21" s="31">
        <f>H21*VLOOKUP(R21,BASE_DADOS!A:O,8,0)</f>
        <v>0</v>
      </c>
      <c r="V21" s="31">
        <f>I21*VLOOKUP(R21,BASE_DADOS!A:O,9,0)</f>
        <v>0</v>
      </c>
      <c r="W21" s="31">
        <f>J21*VLOOKUP(R21,BASE_DADOS!A:O,10,0)</f>
        <v>0</v>
      </c>
      <c r="X21" s="31">
        <f t="shared" si="2"/>
        <v>0</v>
      </c>
      <c r="Y21" s="31">
        <f t="shared" si="3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3"/>
    </row>
    <row r="22" spans="1:36" ht="15.75" hidden="1" customHeight="1">
      <c r="A22" s="21"/>
      <c r="B22" s="265"/>
      <c r="C22" s="33" t="str">
        <f>BASE_DADOS!C128</f>
        <v>REALITY SHOW 1</v>
      </c>
      <c r="D22" s="35" t="str">
        <f>IFERROR(VLOOKUP(R22,BASE_DADOS!A:E,4,0),"")</f>
        <v>SEG-SEX</v>
      </c>
      <c r="E22" s="35" t="str">
        <f>IFERROR(VLOOKUP(R22,BASE_DADOS!A:E,5,0),"")</f>
        <v>22H45</v>
      </c>
      <c r="F22" s="25"/>
      <c r="G22" s="25"/>
      <c r="H22" s="25"/>
      <c r="I22" s="25"/>
      <c r="J22" s="25"/>
      <c r="K22" s="26"/>
      <c r="L22" s="54">
        <f>VLOOKUP(R22,BASE_DADOS!A:O,14,0)</f>
        <v>8.3416666666666139E-2</v>
      </c>
      <c r="M22" s="54">
        <f>VLOOKUP(R22,BASE_DADOS!A:O,15,0)</f>
        <v>0.22842184196960413</v>
      </c>
      <c r="N22" s="27">
        <f>VLOOKUP(R22,BASE_DADOS!A:O,12,0)</f>
        <v>120841.47074999924</v>
      </c>
      <c r="O22" s="28">
        <f t="shared" si="0"/>
        <v>0</v>
      </c>
      <c r="P22" s="5"/>
      <c r="Q22" s="32"/>
      <c r="R22" s="31" t="str">
        <f t="shared" si="1"/>
        <v>SC4_JOINVILLEREALITY SHOW 1</v>
      </c>
      <c r="S22" s="31">
        <f>F22*VLOOKUP(R22,BASE_DADOS!A:O,6,0)</f>
        <v>0</v>
      </c>
      <c r="T22" s="31">
        <f>G22*VLOOKUP(R22,BASE_DADOS!A:O,7,0)</f>
        <v>0</v>
      </c>
      <c r="U22" s="31">
        <f>H22*VLOOKUP(R22,BASE_DADOS!A:O,8,0)</f>
        <v>0</v>
      </c>
      <c r="V22" s="31">
        <f>I22*VLOOKUP(R22,BASE_DADOS!A:O,9,0)</f>
        <v>0</v>
      </c>
      <c r="W22" s="31">
        <f>J22*VLOOKUP(R22,BASE_DADOS!A:O,10,0)</f>
        <v>0</v>
      </c>
      <c r="X22" s="31">
        <f t="shared" si="2"/>
        <v>0</v>
      </c>
      <c r="Y22" s="31">
        <f t="shared" si="3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3"/>
    </row>
    <row r="23" spans="1:36" ht="15.75" customHeight="1">
      <c r="A23" s="21"/>
      <c r="B23" s="265"/>
      <c r="C23" s="33" t="str">
        <f>BASE_DADOS!C129</f>
        <v>REALITY SHOW 2 - A FAZENDA</v>
      </c>
      <c r="D23" s="35" t="str">
        <f>IFERROR(VLOOKUP(R23,BASE_DADOS!A:E,4,0),"")</f>
        <v>SEG-SEX</v>
      </c>
      <c r="E23" s="35" t="str">
        <f>IFERROR(VLOOKUP(R23,BASE_DADOS!A:E,5,0),"")</f>
        <v>22H45</v>
      </c>
      <c r="F23" s="25"/>
      <c r="G23" s="25"/>
      <c r="H23" s="25"/>
      <c r="I23" s="25"/>
      <c r="J23" s="25"/>
      <c r="K23" s="26"/>
      <c r="L23" s="54">
        <f>VLOOKUP(R23,BASE_DADOS!A:O,14,0)</f>
        <v>8.3416666666666139E-2</v>
      </c>
      <c r="M23" s="54">
        <f>VLOOKUP(R23,BASE_DADOS!A:O,15,0)</f>
        <v>0.22842184196960413</v>
      </c>
      <c r="N23" s="27">
        <f>VLOOKUP(R23,BASE_DADOS!A:O,12,0)</f>
        <v>120841.47074999924</v>
      </c>
      <c r="O23" s="28">
        <f t="shared" si="0"/>
        <v>0</v>
      </c>
      <c r="P23" s="5"/>
      <c r="Q23" s="32"/>
      <c r="R23" s="31" t="str">
        <f t="shared" si="1"/>
        <v>SC4_JOINVILLEREALITY SHOW 2 - A FAZENDA</v>
      </c>
      <c r="S23" s="31">
        <f>F23*VLOOKUP(R23,BASE_DADOS!A:O,6,0)</f>
        <v>0</v>
      </c>
      <c r="T23" s="31">
        <f>G23*VLOOKUP(R23,BASE_DADOS!A:O,7,0)</f>
        <v>0</v>
      </c>
      <c r="U23" s="31">
        <f>H23*VLOOKUP(R23,BASE_DADOS!A:O,8,0)</f>
        <v>0</v>
      </c>
      <c r="V23" s="31">
        <f>I23*VLOOKUP(R23,BASE_DADOS!A:O,9,0)</f>
        <v>0</v>
      </c>
      <c r="W23" s="31">
        <f>J23*VLOOKUP(R23,BASE_DADOS!A:O,10,0)</f>
        <v>0</v>
      </c>
      <c r="X23" s="31">
        <f t="shared" si="2"/>
        <v>0</v>
      </c>
      <c r="Y23" s="31">
        <f t="shared" si="3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3"/>
    </row>
    <row r="24" spans="1:36" ht="15.75" customHeight="1">
      <c r="A24" s="21"/>
      <c r="B24" s="265"/>
      <c r="C24" s="33" t="str">
        <f>BASE_DADOS!C130</f>
        <v>REALITY SHOW 3 - Quilos Mortais</v>
      </c>
      <c r="D24" s="35" t="str">
        <f>IFERROR(VLOOKUP(R24,BASE_DADOS!A:E,4,0),"")</f>
        <v>SEG-DOM</v>
      </c>
      <c r="E24" s="35" t="str">
        <f>IFERROR(VLOOKUP(R24,BASE_DADOS!A:E,5,0),"")</f>
        <v>22H45</v>
      </c>
      <c r="F24" s="25"/>
      <c r="G24" s="25"/>
      <c r="H24" s="25"/>
      <c r="I24" s="25"/>
      <c r="J24" s="25"/>
      <c r="K24" s="26"/>
      <c r="L24" s="54">
        <f>VLOOKUP(R24,BASE_DADOS!A:O,14,0)</f>
        <v>8.3416666666666139E-2</v>
      </c>
      <c r="M24" s="54">
        <f>VLOOKUP(R24,BASE_DADOS!A:O,15,0)</f>
        <v>0.22842184196960413</v>
      </c>
      <c r="N24" s="27">
        <f>VLOOKUP(R24,BASE_DADOS!A:O,12,0)</f>
        <v>120841.47074999924</v>
      </c>
      <c r="O24" s="28">
        <f t="shared" si="0"/>
        <v>0</v>
      </c>
      <c r="P24" s="5"/>
      <c r="Q24" s="32"/>
      <c r="R24" s="31" t="str">
        <f t="shared" si="1"/>
        <v>SC4_JOINVILLEREALITY SHOW 3 - Quilos Mortais</v>
      </c>
      <c r="S24" s="31">
        <f>F24*VLOOKUP(R24,BASE_DADOS!A:O,6,0)</f>
        <v>0</v>
      </c>
      <c r="T24" s="31">
        <f>G24*VLOOKUP(R24,BASE_DADOS!A:O,7,0)</f>
        <v>0</v>
      </c>
      <c r="U24" s="31">
        <f>H24*VLOOKUP(R24,BASE_DADOS!A:O,8,0)</f>
        <v>0</v>
      </c>
      <c r="V24" s="31">
        <f>I24*VLOOKUP(R24,BASE_DADOS!A:O,9,0)</f>
        <v>0</v>
      </c>
      <c r="W24" s="31">
        <f>J24*VLOOKUP(R24,BASE_DADOS!A:O,10,0)</f>
        <v>0</v>
      </c>
      <c r="X24" s="31">
        <f t="shared" si="2"/>
        <v>0</v>
      </c>
      <c r="Y24" s="31">
        <f t="shared" si="3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3"/>
    </row>
    <row r="25" spans="1:36" ht="15.75" customHeight="1">
      <c r="A25" s="21"/>
      <c r="B25" s="266"/>
      <c r="C25" s="33" t="str">
        <f>BASE_DADOS!C131</f>
        <v>SÉRIE PREMIUM</v>
      </c>
      <c r="D25" s="35" t="str">
        <f>IFERROR(VLOOKUP(R25,BASE_DADOS!A:E,4,0),"")</f>
        <v>SEG-SEX</v>
      </c>
      <c r="E25" s="35" t="str">
        <f>IFERROR(VLOOKUP(R25,BASE_DADOS!A:E,5,0),"")</f>
        <v>23H45</v>
      </c>
      <c r="F25" s="25"/>
      <c r="G25" s="25"/>
      <c r="H25" s="25"/>
      <c r="I25" s="25"/>
      <c r="J25" s="25"/>
      <c r="K25" s="26"/>
      <c r="L25" s="54">
        <f>VLOOKUP(R25,BASE_DADOS!A:O,14,0)</f>
        <v>7.0416666666667668E-2</v>
      </c>
      <c r="M25" s="54">
        <f>VLOOKUP(R25,BASE_DADOS!A:O,15,0)</f>
        <v>0.23407202216068995</v>
      </c>
      <c r="N25" s="27">
        <f>VLOOKUP(R25,BASE_DADOS!A:O,12,0)</f>
        <v>102009.03375000146</v>
      </c>
      <c r="O25" s="28">
        <f t="shared" si="0"/>
        <v>0</v>
      </c>
      <c r="P25" s="5"/>
      <c r="Q25" s="32"/>
      <c r="R25" s="31" t="str">
        <f t="shared" si="1"/>
        <v>SC4_JOINVILLESÉRIE PREMIUM</v>
      </c>
      <c r="S25" s="31">
        <f>F25*VLOOKUP(R25,BASE_DADOS!A:O,6,0)</f>
        <v>0</v>
      </c>
      <c r="T25" s="31">
        <f>G25*VLOOKUP(R25,BASE_DADOS!A:O,7,0)</f>
        <v>0</v>
      </c>
      <c r="U25" s="31">
        <f>H25*VLOOKUP(R25,BASE_DADOS!A:O,8,0)</f>
        <v>0</v>
      </c>
      <c r="V25" s="31">
        <f>I25*VLOOKUP(R25,BASE_DADOS!A:O,9,0)</f>
        <v>0</v>
      </c>
      <c r="W25" s="31">
        <f>J25*VLOOKUP(R25,BASE_DADOS!A:O,10,0)</f>
        <v>0</v>
      </c>
      <c r="X25" s="31">
        <f t="shared" si="2"/>
        <v>0</v>
      </c>
      <c r="Y25" s="31">
        <f t="shared" si="3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3"/>
    </row>
    <row r="26" spans="1:36" ht="15" customHeight="1">
      <c r="A26" s="21"/>
      <c r="B26" s="294" t="s">
        <v>26</v>
      </c>
      <c r="C26" s="33" t="str">
        <f>BASE_DADOS!C132</f>
        <v>BRASIL CAMINHONEIRO</v>
      </c>
      <c r="D26" s="35" t="str">
        <f>IFERROR(VLOOKUP(R26,BASE_DADOS!A:E,4,0),"")</f>
        <v>SAB</v>
      </c>
      <c r="E26" s="35" t="str">
        <f>IFERROR(VLOOKUP(R26,BASE_DADOS!A:E,5,0),"")</f>
        <v>07H00</v>
      </c>
      <c r="F26" s="25"/>
      <c r="G26" s="25"/>
      <c r="H26" s="25"/>
      <c r="I26" s="25"/>
      <c r="J26" s="25"/>
      <c r="K26" s="26"/>
      <c r="L26" s="54">
        <f>VLOOKUP(R26,BASE_DADOS!A:O,14,0)</f>
        <v>0.13458333333333333</v>
      </c>
      <c r="M26" s="54">
        <f>VLOOKUP(R26,BASE_DADOS!A:O,15,0)</f>
        <v>0.21222076215505914</v>
      </c>
      <c r="N26" s="27">
        <f>VLOOKUP(R26,BASE_DADOS!A:O,12,0)</f>
        <v>194964.01125000001</v>
      </c>
      <c r="O26" s="28">
        <f t="shared" si="0"/>
        <v>0</v>
      </c>
      <c r="P26" s="5"/>
      <c r="Q26" s="5"/>
      <c r="R26" s="31" t="str">
        <f t="shared" si="1"/>
        <v>SC4_JOINVILLEBRASIL CAMINHONEIRO</v>
      </c>
      <c r="S26" s="31">
        <f>F26*VLOOKUP(R26,BASE_DADOS!A:O,6,0)</f>
        <v>0</v>
      </c>
      <c r="T26" s="31">
        <f>G26*VLOOKUP(R26,BASE_DADOS!A:O,7,0)</f>
        <v>0</v>
      </c>
      <c r="U26" s="31">
        <f>H26*VLOOKUP(R26,BASE_DADOS!A:O,8,0)</f>
        <v>0</v>
      </c>
      <c r="V26" s="31">
        <f>I26*VLOOKUP(R26,BASE_DADOS!A:O,9,0)</f>
        <v>0</v>
      </c>
      <c r="W26" s="31">
        <f>J26*VLOOKUP(R26,BASE_DADOS!A:O,10,0)</f>
        <v>0</v>
      </c>
      <c r="X26" s="31">
        <f t="shared" si="2"/>
        <v>0</v>
      </c>
      <c r="Y26" s="31">
        <f t="shared" si="3"/>
        <v>0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3"/>
    </row>
    <row r="27" spans="1:36" ht="15" customHeight="1">
      <c r="A27" s="21"/>
      <c r="B27" s="295"/>
      <c r="C27" s="33" t="str">
        <f>BASE_DADOS!C133</f>
        <v>FALA BRASIL - EDIÇÃO DE SÁBADO</v>
      </c>
      <c r="D27" s="35" t="str">
        <f>IFERROR(VLOOKUP(R27,BASE_DADOS!A:E,4,0),"")</f>
        <v>SAB</v>
      </c>
      <c r="E27" s="35" t="str">
        <f>IFERROR(VLOOKUP(R27,BASE_DADOS!A:E,5,0),"")</f>
        <v>07H30</v>
      </c>
      <c r="F27" s="25"/>
      <c r="G27" s="25"/>
      <c r="H27" s="25"/>
      <c r="I27" s="25"/>
      <c r="J27" s="25"/>
      <c r="K27" s="26"/>
      <c r="L27" s="54">
        <f>VLOOKUP(R27,BASE_DADOS!A:O,14,0)</f>
        <v>0.13458333333333333</v>
      </c>
      <c r="M27" s="54">
        <f>VLOOKUP(R27,BASE_DADOS!A:O,15,0)</f>
        <v>0.21222076215505914</v>
      </c>
      <c r="N27" s="27">
        <f>VLOOKUP(R27,BASE_DADOS!A:O,12,0)</f>
        <v>194964.01125000001</v>
      </c>
      <c r="O27" s="28">
        <f t="shared" si="0"/>
        <v>0</v>
      </c>
      <c r="P27" s="5"/>
      <c r="Q27" s="5"/>
      <c r="R27" s="31" t="str">
        <f t="shared" si="1"/>
        <v>SC4_JOINVILLEFALA BRASIL - EDIÇÃO DE SÁBADO</v>
      </c>
      <c r="S27" s="31">
        <f>F27*VLOOKUP(R27,BASE_DADOS!A:O,6,0)</f>
        <v>0</v>
      </c>
      <c r="T27" s="31">
        <f>G27*VLOOKUP(R27,BASE_DADOS!A:O,7,0)</f>
        <v>0</v>
      </c>
      <c r="U27" s="31">
        <f>H27*VLOOKUP(R27,BASE_DADOS!A:O,8,0)</f>
        <v>0</v>
      </c>
      <c r="V27" s="31">
        <f>I27*VLOOKUP(R27,BASE_DADOS!A:O,9,0)</f>
        <v>0</v>
      </c>
      <c r="W27" s="31">
        <f>J27*VLOOKUP(R27,BASE_DADOS!A:O,10,0)</f>
        <v>0</v>
      </c>
      <c r="X27" s="31">
        <f t="shared" si="2"/>
        <v>0</v>
      </c>
      <c r="Y27" s="31">
        <f t="shared" si="3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3"/>
    </row>
    <row r="28" spans="1:36" ht="15" customHeight="1">
      <c r="A28" s="21"/>
      <c r="B28" s="295"/>
      <c r="C28" s="33" t="str">
        <f>BASE_DADOS!C134</f>
        <v>BALANÇO GERAL SC - ED SÁBADO - ESTADUAL (1)</v>
      </c>
      <c r="D28" s="35" t="str">
        <f>IFERROR(VLOOKUP(R28,BASE_DADOS!A:E,4,0),"")</f>
        <v>SAB</v>
      </c>
      <c r="E28" s="35" t="str">
        <f>IFERROR(VLOOKUP(R28,BASE_DADOS!A:E,5,0),"")</f>
        <v>12H00</v>
      </c>
      <c r="F28" s="25"/>
      <c r="G28" s="25"/>
      <c r="H28" s="25"/>
      <c r="I28" s="25"/>
      <c r="J28" s="25"/>
      <c r="K28" s="26"/>
      <c r="L28" s="54">
        <f>VLOOKUP(R28,BASE_DADOS!A:O,14,0)</f>
        <v>0.13458333333333333</v>
      </c>
      <c r="M28" s="54">
        <f>VLOOKUP(R28,BASE_DADOS!A:O,15,0)</f>
        <v>0.21222076215505914</v>
      </c>
      <c r="N28" s="27">
        <f>VLOOKUP(R28,BASE_DADOS!A:O,12,0)</f>
        <v>194964.01125000001</v>
      </c>
      <c r="O28" s="28">
        <f t="shared" si="0"/>
        <v>0</v>
      </c>
      <c r="P28" s="5"/>
      <c r="Q28" s="5"/>
      <c r="R28" s="31" t="str">
        <f t="shared" si="1"/>
        <v>SC4_JOINVILLEBALANÇO GERAL SC - ED SÁBADO - ESTADUAL (1)</v>
      </c>
      <c r="S28" s="31">
        <f>F28*VLOOKUP(R28,BASE_DADOS!A:O,6,0)</f>
        <v>0</v>
      </c>
      <c r="T28" s="31">
        <f>G28*VLOOKUP(R28,BASE_DADOS!A:O,7,0)</f>
        <v>0</v>
      </c>
      <c r="U28" s="31">
        <f>H28*VLOOKUP(R28,BASE_DADOS!A:O,8,0)</f>
        <v>0</v>
      </c>
      <c r="V28" s="31">
        <f>I28*VLOOKUP(R28,BASE_DADOS!A:O,9,0)</f>
        <v>0</v>
      </c>
      <c r="W28" s="31">
        <f>J28*VLOOKUP(R28,BASE_DADOS!A:O,10,0)</f>
        <v>0</v>
      </c>
      <c r="X28" s="31">
        <f t="shared" si="2"/>
        <v>0</v>
      </c>
      <c r="Y28" s="31">
        <f t="shared" si="3"/>
        <v>0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3"/>
    </row>
    <row r="29" spans="1:36" ht="15.75" customHeight="1">
      <c r="A29" s="21"/>
      <c r="B29" s="295"/>
      <c r="C29" s="22" t="str">
        <f>BASE_DADOS!C135</f>
        <v>CLUBE DA BOLA</v>
      </c>
      <c r="D29" s="35" t="str">
        <f>IFERROR(VLOOKUP(R29,BASE_DADOS!A:E,4,0),"")</f>
        <v>SAB</v>
      </c>
      <c r="E29" s="35" t="str">
        <f>IFERROR(VLOOKUP(R29,BASE_DADOS!A:E,5,0),"")</f>
        <v>13H30</v>
      </c>
      <c r="F29" s="25"/>
      <c r="G29" s="25"/>
      <c r="H29" s="25"/>
      <c r="I29" s="25"/>
      <c r="J29" s="25"/>
      <c r="K29" s="26"/>
      <c r="L29" s="54">
        <f>VLOOKUP(R29,BASE_DADOS!A:O,14,0)</f>
        <v>0.13458333333333333</v>
      </c>
      <c r="M29" s="54">
        <f>VLOOKUP(R29,BASE_DADOS!A:O,15,0)</f>
        <v>0.21222076215505914</v>
      </c>
      <c r="N29" s="27">
        <f>VLOOKUP(R29,BASE_DADOS!A:O,12,0)</f>
        <v>194964.01125000001</v>
      </c>
      <c r="O29" s="28">
        <f t="shared" si="0"/>
        <v>0</v>
      </c>
      <c r="P29" s="5"/>
      <c r="Q29" s="5"/>
      <c r="R29" s="31" t="str">
        <f t="shared" si="1"/>
        <v>SC4_JOINVILLECLUBE DA BOLA</v>
      </c>
      <c r="S29" s="31">
        <f>F29*VLOOKUP(R29,BASE_DADOS!A:O,6,0)</f>
        <v>0</v>
      </c>
      <c r="T29" s="31">
        <f>G29*VLOOKUP(R29,BASE_DADOS!A:O,7,0)</f>
        <v>0</v>
      </c>
      <c r="U29" s="31">
        <f>H29*VLOOKUP(R29,BASE_DADOS!A:O,8,0)</f>
        <v>0</v>
      </c>
      <c r="V29" s="31">
        <f>I29*VLOOKUP(R29,BASE_DADOS!A:O,9,0)</f>
        <v>0</v>
      </c>
      <c r="W29" s="31">
        <f>J29*VLOOKUP(R29,BASE_DADOS!A:O,10,0)</f>
        <v>0</v>
      </c>
      <c r="X29" s="31">
        <f t="shared" si="2"/>
        <v>0</v>
      </c>
      <c r="Y29" s="31">
        <f t="shared" si="3"/>
        <v>0</v>
      </c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3"/>
    </row>
    <row r="30" spans="1:36" ht="15.75" customHeight="1">
      <c r="A30" s="21"/>
      <c r="B30" s="295"/>
      <c r="C30" s="33" t="str">
        <f>BASE_DADOS!C136</f>
        <v>CINE AVENTURA</v>
      </c>
      <c r="D30" s="35" t="str">
        <f>IFERROR(VLOOKUP(R30,BASE_DADOS!A:E,4,0),"")</f>
        <v>SAB</v>
      </c>
      <c r="E30" s="35" t="str">
        <f>IFERROR(VLOOKUP(R30,BASE_DADOS!A:E,5,0),"")</f>
        <v>15H00</v>
      </c>
      <c r="F30" s="25"/>
      <c r="G30" s="25"/>
      <c r="H30" s="25"/>
      <c r="I30" s="25"/>
      <c r="J30" s="25"/>
      <c r="K30" s="26"/>
      <c r="L30" s="54">
        <f>VLOOKUP(R30,BASE_DADOS!A:O,14,0)</f>
        <v>0.13458333333333333</v>
      </c>
      <c r="M30" s="54">
        <f>VLOOKUP(R30,BASE_DADOS!A:O,15,0)</f>
        <v>0.21222076215505914</v>
      </c>
      <c r="N30" s="27">
        <f>VLOOKUP(R30,BASE_DADOS!A:O,12,0)</f>
        <v>194964.01125000001</v>
      </c>
      <c r="O30" s="28">
        <f t="shared" si="0"/>
        <v>0</v>
      </c>
      <c r="P30" s="5"/>
      <c r="Q30" s="5"/>
      <c r="R30" s="31" t="str">
        <f t="shared" si="1"/>
        <v>SC4_JOINVILLECINE AVENTURA</v>
      </c>
      <c r="S30" s="31">
        <f>F30*VLOOKUP(R30,BASE_DADOS!A:O,6,0)</f>
        <v>0</v>
      </c>
      <c r="T30" s="31">
        <f>G30*VLOOKUP(R30,BASE_DADOS!A:O,7,0)</f>
        <v>0</v>
      </c>
      <c r="U30" s="31">
        <f>H30*VLOOKUP(R30,BASE_DADOS!A:O,8,0)</f>
        <v>0</v>
      </c>
      <c r="V30" s="31">
        <f>I30*VLOOKUP(R30,BASE_DADOS!A:O,9,0)</f>
        <v>0</v>
      </c>
      <c r="W30" s="31">
        <f>J30*VLOOKUP(R30,BASE_DADOS!A:O,10,0)</f>
        <v>0</v>
      </c>
      <c r="X30" s="31">
        <f t="shared" si="2"/>
        <v>0</v>
      </c>
      <c r="Y30" s="31">
        <f t="shared" si="3"/>
        <v>0</v>
      </c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3"/>
    </row>
    <row r="31" spans="1:36" ht="15.75" customHeight="1">
      <c r="A31" s="21"/>
      <c r="B31" s="295"/>
      <c r="C31" s="33" t="str">
        <f>BASE_DADOS!C137</f>
        <v>CIDADE ALERTA - EDIÇÃO DE SÁBADO 1</v>
      </c>
      <c r="D31" s="35" t="str">
        <f>IFERROR(VLOOKUP(R31,BASE_DADOS!A:E,4,0),"")</f>
        <v>SAB</v>
      </c>
      <c r="E31" s="35" t="str">
        <f>IFERROR(VLOOKUP(R31,BASE_DADOS!A:E,5,0),"")</f>
        <v>17H00</v>
      </c>
      <c r="F31" s="25"/>
      <c r="G31" s="25"/>
      <c r="H31" s="25"/>
      <c r="I31" s="25"/>
      <c r="J31" s="25"/>
      <c r="K31" s="26"/>
      <c r="L31" s="54">
        <f>VLOOKUP(R31,BASE_DADOS!A:O,14,0)</f>
        <v>0.13458333333333333</v>
      </c>
      <c r="M31" s="54">
        <f>VLOOKUP(R31,BASE_DADOS!A:O,15,0)</f>
        <v>0.21222076215505914</v>
      </c>
      <c r="N31" s="27">
        <f>VLOOKUP(R31,BASE_DADOS!A:O,12,0)</f>
        <v>194964.01125000001</v>
      </c>
      <c r="O31" s="28">
        <f t="shared" si="0"/>
        <v>0</v>
      </c>
      <c r="P31" s="5"/>
      <c r="Q31" s="5"/>
      <c r="R31" s="31" t="str">
        <f t="shared" si="1"/>
        <v>SC4_JOINVILLECIDADE ALERTA - EDIÇÃO DE SÁBADO 1</v>
      </c>
      <c r="S31" s="31">
        <f>F31*VLOOKUP(R31,BASE_DADOS!A:O,6,0)</f>
        <v>0</v>
      </c>
      <c r="T31" s="31">
        <f>G31*VLOOKUP(R31,BASE_DADOS!A:O,7,0)</f>
        <v>0</v>
      </c>
      <c r="U31" s="31">
        <f>H31*VLOOKUP(R31,BASE_DADOS!A:O,8,0)</f>
        <v>0</v>
      </c>
      <c r="V31" s="31">
        <f>I31*VLOOKUP(R31,BASE_DADOS!A:O,9,0)</f>
        <v>0</v>
      </c>
      <c r="W31" s="31">
        <f>J31*VLOOKUP(R31,BASE_DADOS!A:O,10,0)</f>
        <v>0</v>
      </c>
      <c r="X31" s="31">
        <f t="shared" si="2"/>
        <v>0</v>
      </c>
      <c r="Y31" s="31">
        <f t="shared" si="3"/>
        <v>0</v>
      </c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3"/>
    </row>
    <row r="32" spans="1:36" ht="15.75" customHeight="1">
      <c r="A32" s="21"/>
      <c r="B32" s="295"/>
      <c r="C32" s="33" t="str">
        <f>BASE_DADOS!C138</f>
        <v>JORNAL DA RECORD - EDIÇÃO DE SÁBADO</v>
      </c>
      <c r="D32" s="35" t="str">
        <f>IFERROR(VLOOKUP(R32,BASE_DADOS!A:E,4,0),"")</f>
        <v>SAB</v>
      </c>
      <c r="E32" s="35" t="str">
        <f>IFERROR(VLOOKUP(R32,BASE_DADOS!A:E,5,0),"")</f>
        <v>19H45</v>
      </c>
      <c r="F32" s="25"/>
      <c r="G32" s="25"/>
      <c r="H32" s="25"/>
      <c r="I32" s="25"/>
      <c r="J32" s="25"/>
      <c r="K32" s="26"/>
      <c r="L32" s="54">
        <f>VLOOKUP(R32,BASE_DADOS!A:O,14,0)</f>
        <v>0.13458333333333333</v>
      </c>
      <c r="M32" s="54">
        <f>VLOOKUP(R32,BASE_DADOS!A:O,15,0)</f>
        <v>0.21222076215505914</v>
      </c>
      <c r="N32" s="27">
        <f>VLOOKUP(R32,BASE_DADOS!A:O,12,0)</f>
        <v>194964.01125000001</v>
      </c>
      <c r="O32" s="28">
        <f t="shared" si="0"/>
        <v>0</v>
      </c>
      <c r="P32" s="5"/>
      <c r="Q32" s="32"/>
      <c r="R32" s="31" t="str">
        <f t="shared" si="1"/>
        <v>SC4_JOINVILLEJORNAL DA RECORD - EDIÇÃO DE SÁBADO</v>
      </c>
      <c r="S32" s="31">
        <f>F32*VLOOKUP(R32,BASE_DADOS!A:O,6,0)</f>
        <v>0</v>
      </c>
      <c r="T32" s="31">
        <f>G32*VLOOKUP(R32,BASE_DADOS!A:O,7,0)</f>
        <v>0</v>
      </c>
      <c r="U32" s="31">
        <f>H32*VLOOKUP(R32,BASE_DADOS!A:O,8,0)</f>
        <v>0</v>
      </c>
      <c r="V32" s="31">
        <f>I32*VLOOKUP(R32,BASE_DADOS!A:O,9,0)</f>
        <v>0</v>
      </c>
      <c r="W32" s="31">
        <f>J32*VLOOKUP(R32,BASE_DADOS!A:O,10,0)</f>
        <v>0</v>
      </c>
      <c r="X32" s="31">
        <f t="shared" si="2"/>
        <v>0</v>
      </c>
      <c r="Y32" s="31">
        <f t="shared" si="3"/>
        <v>0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"/>
    </row>
    <row r="33" spans="1:36" ht="15.75" customHeight="1">
      <c r="A33" s="21"/>
      <c r="B33" s="295"/>
      <c r="C33" s="33" t="str">
        <f>BASE_DADOS!C139</f>
        <v xml:space="preserve">NOVELA 3 - MELHORES MOMENTOS </v>
      </c>
      <c r="D33" s="35" t="str">
        <f>IFERROR(VLOOKUP(R33,BASE_DADOS!A:E,4,0),"")</f>
        <v>SAB</v>
      </c>
      <c r="E33" s="35" t="str">
        <f>IFERROR(VLOOKUP(R33,BASE_DADOS!A:E,5,0),"")</f>
        <v>21H00</v>
      </c>
      <c r="F33" s="25"/>
      <c r="G33" s="25"/>
      <c r="H33" s="25"/>
      <c r="I33" s="25"/>
      <c r="J33" s="25"/>
      <c r="K33" s="26"/>
      <c r="L33" s="54">
        <f>VLOOKUP(R33,BASE_DADOS!A:O,14,0)</f>
        <v>0.13458333333333333</v>
      </c>
      <c r="M33" s="54">
        <f>VLOOKUP(R33,BASE_DADOS!A:O,15,0)</f>
        <v>0.21222076215505914</v>
      </c>
      <c r="N33" s="27">
        <f>VLOOKUP(R33,BASE_DADOS!A:O,12,0)</f>
        <v>194964.01125000001</v>
      </c>
      <c r="O33" s="28">
        <f t="shared" si="0"/>
        <v>0</v>
      </c>
      <c r="P33" s="5"/>
      <c r="Q33" s="32"/>
      <c r="R33" s="31" t="str">
        <f t="shared" si="1"/>
        <v xml:space="preserve">SC4_JOINVILLENOVELA 3 - MELHORES MOMENTOS </v>
      </c>
      <c r="S33" s="31">
        <f>F33*VLOOKUP(R33,BASE_DADOS!A:O,6,0)</f>
        <v>0</v>
      </c>
      <c r="T33" s="31">
        <f>G33*VLOOKUP(R33,BASE_DADOS!A:O,7,0)</f>
        <v>0</v>
      </c>
      <c r="U33" s="31">
        <f>H33*VLOOKUP(R33,BASE_DADOS!A:O,8,0)</f>
        <v>0</v>
      </c>
      <c r="V33" s="31">
        <f>I33*VLOOKUP(R33,BASE_DADOS!A:O,9,0)</f>
        <v>0</v>
      </c>
      <c r="W33" s="31">
        <f>J33*VLOOKUP(R33,BASE_DADOS!A:O,10,0)</f>
        <v>0</v>
      </c>
      <c r="X33" s="31">
        <f t="shared" si="2"/>
        <v>0</v>
      </c>
      <c r="Y33" s="31">
        <f t="shared" si="3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"/>
    </row>
    <row r="34" spans="1:36" ht="15.75" customHeight="1">
      <c r="A34" s="21"/>
      <c r="B34" s="295"/>
      <c r="C34" s="33" t="str">
        <f>BASE_DADOS!C140</f>
        <v xml:space="preserve">SUPER TELA </v>
      </c>
      <c r="D34" s="35" t="str">
        <f>IFERROR(VLOOKUP(R34,BASE_DADOS!A:E,4,0),"")</f>
        <v>SAB</v>
      </c>
      <c r="E34" s="35" t="str">
        <f>IFERROR(VLOOKUP(R34,BASE_DADOS!A:E,5,0),"")</f>
        <v>22H30</v>
      </c>
      <c r="F34" s="25"/>
      <c r="G34" s="25"/>
      <c r="H34" s="25"/>
      <c r="I34" s="25"/>
      <c r="J34" s="25"/>
      <c r="K34" s="26"/>
      <c r="L34" s="54">
        <f>VLOOKUP(R34,BASE_DADOS!A:O,14,0)</f>
        <v>0.13458333333333333</v>
      </c>
      <c r="M34" s="54">
        <f>VLOOKUP(R34,BASE_DADOS!A:O,15,0)</f>
        <v>0.21222076215505914</v>
      </c>
      <c r="N34" s="27">
        <f>VLOOKUP(R34,BASE_DADOS!A:O,12,0)</f>
        <v>194964.01125000001</v>
      </c>
      <c r="O34" s="28">
        <f t="shared" si="0"/>
        <v>0</v>
      </c>
      <c r="P34" s="5"/>
      <c r="Q34" s="32"/>
      <c r="R34" s="31" t="str">
        <f t="shared" si="1"/>
        <v xml:space="preserve">SC4_JOINVILLESUPER TELA </v>
      </c>
      <c r="S34" s="31">
        <f>F34*VLOOKUP(R34,BASE_DADOS!A:O,6,0)</f>
        <v>0</v>
      </c>
      <c r="T34" s="31">
        <f>G34*VLOOKUP(R34,BASE_DADOS!A:O,7,0)</f>
        <v>0</v>
      </c>
      <c r="U34" s="31">
        <f>H34*VLOOKUP(R34,BASE_DADOS!A:O,8,0)</f>
        <v>0</v>
      </c>
      <c r="V34" s="31">
        <f>I34*VLOOKUP(R34,BASE_DADOS!A:O,9,0)</f>
        <v>0</v>
      </c>
      <c r="W34" s="31">
        <f>J34*VLOOKUP(R34,BASE_DADOS!A:O,10,0)</f>
        <v>0</v>
      </c>
      <c r="X34" s="31">
        <f t="shared" si="2"/>
        <v>0</v>
      </c>
      <c r="Y34" s="31">
        <f t="shared" si="3"/>
        <v>0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"/>
    </row>
    <row r="35" spans="1:36" ht="15.75" customHeight="1">
      <c r="A35" s="21"/>
      <c r="B35" s="296"/>
      <c r="C35" s="33" t="str">
        <f>BASE_DADOS!C141</f>
        <v>SÉRIE DE SÁBADO</v>
      </c>
      <c r="D35" s="35" t="str">
        <f>IFERROR(VLOOKUP(R35,BASE_DADOS!A:E,4,0),"")</f>
        <v>SÁB</v>
      </c>
      <c r="E35" s="35" t="str">
        <f>IFERROR(VLOOKUP(R35,BASE_DADOS!A:E,5,0),"")</f>
        <v>00H00</v>
      </c>
      <c r="F35" s="25"/>
      <c r="G35" s="25"/>
      <c r="H35" s="25"/>
      <c r="I35" s="25"/>
      <c r="J35" s="25"/>
      <c r="K35" s="26"/>
      <c r="L35" s="54">
        <f>VLOOKUP(R35,BASE_DADOS!A:O,14,0)</f>
        <v>0.13458333333333333</v>
      </c>
      <c r="M35" s="54">
        <f>VLOOKUP(R35,BASE_DADOS!A:O,15,0)</f>
        <v>0.21222076215505914</v>
      </c>
      <c r="N35" s="27">
        <f>VLOOKUP(R35,BASE_DADOS!A:O,12,0)</f>
        <v>194964.14583333334</v>
      </c>
      <c r="O35" s="28">
        <f t="shared" si="0"/>
        <v>0</v>
      </c>
      <c r="P35" s="5"/>
      <c r="Q35" s="32"/>
      <c r="R35" s="31" t="str">
        <f t="shared" si="1"/>
        <v>SC4_JOINVILLESÉRIE DE SÁBADO</v>
      </c>
      <c r="S35" s="31">
        <f>F35*VLOOKUP(R35,BASE_DADOS!A:O,6,0)</f>
        <v>0</v>
      </c>
      <c r="T35" s="31">
        <f>G35*VLOOKUP(R35,BASE_DADOS!A:O,7,0)</f>
        <v>0</v>
      </c>
      <c r="U35" s="31">
        <f>H35*VLOOKUP(R35,BASE_DADOS!A:O,8,0)</f>
        <v>0</v>
      </c>
      <c r="V35" s="31">
        <f>I35*VLOOKUP(R35,BASE_DADOS!A:O,9,0)</f>
        <v>0</v>
      </c>
      <c r="W35" s="31">
        <f>J35*VLOOKUP(R35,BASE_DADOS!A:O,10,0)</f>
        <v>0</v>
      </c>
      <c r="X35" s="31">
        <f t="shared" si="2"/>
        <v>0</v>
      </c>
      <c r="Y35" s="31">
        <f t="shared" si="3"/>
        <v>0</v>
      </c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"/>
    </row>
    <row r="36" spans="1:36" ht="14.25" customHeight="1">
      <c r="A36" s="21"/>
      <c r="B36" s="290" t="s">
        <v>27</v>
      </c>
      <c r="C36" s="22" t="str">
        <f>BASE_DADOS!C142</f>
        <v>AGRO SAÚDE E COOPERAÇÃO</v>
      </c>
      <c r="D36" s="35" t="str">
        <f>IFERROR(VLOOKUP(R36,BASE_DADOS!A:E,4,0),"")</f>
        <v>DOM</v>
      </c>
      <c r="E36" s="35" t="str">
        <f>IFERROR(VLOOKUP(R36,BASE_DADOS!A:E,5,0),"")</f>
        <v>09H00</v>
      </c>
      <c r="F36" s="25"/>
      <c r="G36" s="25"/>
      <c r="H36" s="25"/>
      <c r="I36" s="25"/>
      <c r="J36" s="25"/>
      <c r="K36" s="26"/>
      <c r="L36" s="54">
        <f>VLOOKUP(R36,BASE_DADOS!A:O,14,0)</f>
        <v>0.12666666666666668</v>
      </c>
      <c r="M36" s="54">
        <f>VLOOKUP(R36,BASE_DADOS!A:O,15,0)</f>
        <v>0.18707692307692309</v>
      </c>
      <c r="N36" s="27">
        <f>VLOOKUP(R36,BASE_DADOS!A:O,12,0)</f>
        <v>183495.54</v>
      </c>
      <c r="O36" s="28">
        <f t="shared" si="0"/>
        <v>0</v>
      </c>
      <c r="P36" s="5"/>
      <c r="Q36" s="5"/>
      <c r="R36" s="31" t="str">
        <f t="shared" si="1"/>
        <v>SC4_JOINVILLEAGRO SAÚDE E COOPERAÇÃO</v>
      </c>
      <c r="S36" s="31">
        <f>F36*VLOOKUP(R36,BASE_DADOS!A:O,6,0)</f>
        <v>0</v>
      </c>
      <c r="T36" s="31">
        <f>G36*VLOOKUP(R36,BASE_DADOS!A:O,7,0)</f>
        <v>0</v>
      </c>
      <c r="U36" s="31">
        <f>H36*VLOOKUP(R36,BASE_DADOS!A:O,8,0)</f>
        <v>0</v>
      </c>
      <c r="V36" s="31">
        <f>I36*VLOOKUP(R36,BASE_DADOS!A:O,9,0)</f>
        <v>0</v>
      </c>
      <c r="W36" s="31">
        <f>J36*VLOOKUP(R36,BASE_DADOS!A:O,10,0)</f>
        <v>0</v>
      </c>
      <c r="X36" s="31">
        <f t="shared" si="2"/>
        <v>0</v>
      </c>
      <c r="Y36" s="31">
        <f t="shared" si="3"/>
        <v>0</v>
      </c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3"/>
    </row>
    <row r="37" spans="1:36" ht="15.75" customHeight="1">
      <c r="A37" s="36"/>
      <c r="B37" s="291"/>
      <c r="C37" s="33" t="str">
        <f>BASE_DADOS!C143</f>
        <v>CINE MAIOR</v>
      </c>
      <c r="D37" s="35" t="str">
        <f>IFERROR(VLOOKUP(R37,BASE_DADOS!A:E,4,0),"")</f>
        <v>DOM</v>
      </c>
      <c r="E37" s="35" t="str">
        <f>IFERROR(VLOOKUP(R37,BASE_DADOS!A:E,5,0),"")</f>
        <v>13H30</v>
      </c>
      <c r="F37" s="25"/>
      <c r="G37" s="25"/>
      <c r="H37" s="25"/>
      <c r="I37" s="25"/>
      <c r="J37" s="25"/>
      <c r="K37" s="26"/>
      <c r="L37" s="54">
        <f>VLOOKUP(R37,BASE_DADOS!A:O,14,0)</f>
        <v>0.12666666666666668</v>
      </c>
      <c r="M37" s="54">
        <f>VLOOKUP(R37,BASE_DADOS!A:O,15,0)</f>
        <v>0.18707692307692309</v>
      </c>
      <c r="N37" s="27">
        <f>VLOOKUP(R37,BASE_DADOS!A:O,12,0)</f>
        <v>183495.54</v>
      </c>
      <c r="O37" s="28">
        <f t="shared" si="0"/>
        <v>0</v>
      </c>
      <c r="P37" s="5"/>
      <c r="Q37" s="5"/>
      <c r="R37" s="31" t="str">
        <f t="shared" si="1"/>
        <v>SC4_JOINVILLECINE MAIOR</v>
      </c>
      <c r="S37" s="31">
        <f>F37*VLOOKUP(R37,BASE_DADOS!A:O,6,0)</f>
        <v>0</v>
      </c>
      <c r="T37" s="31">
        <f>G37*VLOOKUP(R37,BASE_DADOS!A:O,7,0)</f>
        <v>0</v>
      </c>
      <c r="U37" s="31">
        <f>H37*VLOOKUP(R37,BASE_DADOS!A:O,8,0)</f>
        <v>0</v>
      </c>
      <c r="V37" s="31">
        <f>I37*VLOOKUP(R37,BASE_DADOS!A:O,9,0)</f>
        <v>0</v>
      </c>
      <c r="W37" s="31">
        <f>J37*VLOOKUP(R37,BASE_DADOS!A:O,10,0)</f>
        <v>0</v>
      </c>
      <c r="X37" s="31">
        <f t="shared" si="2"/>
        <v>0</v>
      </c>
      <c r="Y37" s="31">
        <f t="shared" si="3"/>
        <v>0</v>
      </c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3"/>
    </row>
    <row r="38" spans="1:36" ht="15.75" customHeight="1">
      <c r="A38" s="36"/>
      <c r="B38" s="291"/>
      <c r="C38" s="33" t="str">
        <f>BASE_DADOS!C144</f>
        <v>HORA DO FARO</v>
      </c>
      <c r="D38" s="35" t="str">
        <f>IFERROR(VLOOKUP(R38,BASE_DADOS!A:E,4,0),"")</f>
        <v>DOM</v>
      </c>
      <c r="E38" s="35" t="str">
        <f>IFERROR(VLOOKUP(R38,BASE_DADOS!A:E,5,0),"")</f>
        <v>15H45</v>
      </c>
      <c r="F38" s="25"/>
      <c r="G38" s="25"/>
      <c r="H38" s="25"/>
      <c r="I38" s="25"/>
      <c r="J38" s="25"/>
      <c r="K38" s="26"/>
      <c r="L38" s="54">
        <f>VLOOKUP(R38,BASE_DADOS!A:O,14,0)</f>
        <v>0.12666666666666668</v>
      </c>
      <c r="M38" s="54">
        <f>VLOOKUP(R38,BASE_DADOS!A:O,15,0)</f>
        <v>0.18707692307692309</v>
      </c>
      <c r="N38" s="27">
        <f>VLOOKUP(R38,BASE_DADOS!A:O,12,0)</f>
        <v>183495.54</v>
      </c>
      <c r="O38" s="28">
        <f t="shared" si="0"/>
        <v>0</v>
      </c>
      <c r="P38" s="5"/>
      <c r="Q38" s="5"/>
      <c r="R38" s="31" t="str">
        <f t="shared" si="1"/>
        <v>SC4_JOINVILLEHORA DO FARO</v>
      </c>
      <c r="S38" s="31">
        <f>F38*VLOOKUP(R38,BASE_DADOS!A:O,6,0)</f>
        <v>0</v>
      </c>
      <c r="T38" s="31">
        <f>G38*VLOOKUP(R38,BASE_DADOS!A:O,7,0)</f>
        <v>0</v>
      </c>
      <c r="U38" s="31">
        <f>H38*VLOOKUP(R38,BASE_DADOS!A:O,8,0)</f>
        <v>0</v>
      </c>
      <c r="V38" s="31">
        <f>I38*VLOOKUP(R38,BASE_DADOS!A:O,9,0)</f>
        <v>0</v>
      </c>
      <c r="W38" s="31">
        <f>J38*VLOOKUP(R38,BASE_DADOS!A:O,10,0)</f>
        <v>0</v>
      </c>
      <c r="X38" s="31">
        <f t="shared" si="2"/>
        <v>0</v>
      </c>
      <c r="Y38" s="31">
        <f t="shared" si="3"/>
        <v>0</v>
      </c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3"/>
    </row>
    <row r="39" spans="1:36" ht="15.75" customHeight="1">
      <c r="A39" s="36"/>
      <c r="B39" s="291"/>
      <c r="C39" s="33" t="str">
        <f>BASE_DADOS!C145</f>
        <v>REALITY SHOW 4</v>
      </c>
      <c r="D39" s="35" t="str">
        <f>IFERROR(VLOOKUP(R39,BASE_DADOS!A:E,4,0),"")</f>
        <v>DOM</v>
      </c>
      <c r="E39" s="35" t="str">
        <f>IFERROR(VLOOKUP(R39,BASE_DADOS!A:E,5,0),"")</f>
        <v>18H00</v>
      </c>
      <c r="F39" s="25"/>
      <c r="G39" s="25"/>
      <c r="H39" s="25"/>
      <c r="I39" s="25"/>
      <c r="J39" s="25"/>
      <c r="K39" s="26"/>
      <c r="L39" s="54">
        <f>VLOOKUP(R39,BASE_DADOS!A:O,14,0)</f>
        <v>0.12666666666666668</v>
      </c>
      <c r="M39" s="54">
        <f>VLOOKUP(R39,BASE_DADOS!A:O,15,0)</f>
        <v>0.18707692307692309</v>
      </c>
      <c r="N39" s="27">
        <f>VLOOKUP(R39,BASE_DADOS!A:O,12,0)</f>
        <v>183495.54</v>
      </c>
      <c r="O39" s="28">
        <f t="shared" si="0"/>
        <v>0</v>
      </c>
      <c r="P39" s="5"/>
      <c r="Q39" s="5"/>
      <c r="R39" s="31" t="str">
        <f t="shared" si="1"/>
        <v>SC4_JOINVILLEREALITY SHOW 4</v>
      </c>
      <c r="S39" s="31">
        <f>F39*VLOOKUP(R39,BASE_DADOS!A:O,6,0)</f>
        <v>0</v>
      </c>
      <c r="T39" s="31">
        <f>G39*VLOOKUP(R39,BASE_DADOS!A:O,7,0)</f>
        <v>0</v>
      </c>
      <c r="U39" s="31">
        <f>H39*VLOOKUP(R39,BASE_DADOS!A:O,8,0)</f>
        <v>0</v>
      </c>
      <c r="V39" s="31">
        <f>I39*VLOOKUP(R39,BASE_DADOS!A:O,9,0)</f>
        <v>0</v>
      </c>
      <c r="W39" s="31">
        <f>J39*VLOOKUP(R39,BASE_DADOS!A:O,10,0)</f>
        <v>0</v>
      </c>
      <c r="X39" s="31">
        <f t="shared" si="2"/>
        <v>0</v>
      </c>
      <c r="Y39" s="31">
        <f t="shared" si="3"/>
        <v>0</v>
      </c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3"/>
    </row>
    <row r="40" spans="1:36" ht="15.75" customHeight="1">
      <c r="A40" s="36"/>
      <c r="B40" s="291"/>
      <c r="C40" s="33" t="str">
        <f>BASE_DADOS!C146</f>
        <v>DOMINGO ESPETACULAR</v>
      </c>
      <c r="D40" s="35" t="str">
        <f>IFERROR(VLOOKUP(R40,BASE_DADOS!A:E,4,0),"")</f>
        <v>DOM</v>
      </c>
      <c r="E40" s="35" t="str">
        <f>IFERROR(VLOOKUP(R40,BASE_DADOS!A:E,5,0),"")</f>
        <v>19H45</v>
      </c>
      <c r="F40" s="25"/>
      <c r="G40" s="25"/>
      <c r="H40" s="25"/>
      <c r="I40" s="25"/>
      <c r="J40" s="25"/>
      <c r="K40" s="26"/>
      <c r="L40" s="54">
        <f>VLOOKUP(R40,BASE_DADOS!A:O,14,0)</f>
        <v>0.12666666666666668</v>
      </c>
      <c r="M40" s="54">
        <f>VLOOKUP(R40,BASE_DADOS!A:O,15,0)</f>
        <v>0.18707692307692309</v>
      </c>
      <c r="N40" s="27">
        <f>VLOOKUP(R40,BASE_DADOS!A:O,12,0)</f>
        <v>183495.54</v>
      </c>
      <c r="O40" s="28">
        <f t="shared" si="0"/>
        <v>0</v>
      </c>
      <c r="P40" s="5"/>
      <c r="Q40" s="5"/>
      <c r="R40" s="31" t="str">
        <f t="shared" si="1"/>
        <v>SC4_JOINVILLEDOMINGO ESPETACULAR</v>
      </c>
      <c r="S40" s="31">
        <f>F40*VLOOKUP(R40,BASE_DADOS!A:O,6,0)</f>
        <v>0</v>
      </c>
      <c r="T40" s="31">
        <f>G40*VLOOKUP(R40,BASE_DADOS!A:O,7,0)</f>
        <v>0</v>
      </c>
      <c r="U40" s="31">
        <f>H40*VLOOKUP(R40,BASE_DADOS!A:O,8,0)</f>
        <v>0</v>
      </c>
      <c r="V40" s="31">
        <f>I40*VLOOKUP(R40,BASE_DADOS!A:O,9,0)</f>
        <v>0</v>
      </c>
      <c r="W40" s="31">
        <f>J40*VLOOKUP(R40,BASE_DADOS!A:O,10,0)</f>
        <v>0</v>
      </c>
      <c r="X40" s="31">
        <f t="shared" si="2"/>
        <v>0</v>
      </c>
      <c r="Y40" s="31">
        <f t="shared" si="3"/>
        <v>0</v>
      </c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"/>
    </row>
    <row r="41" spans="1:36" ht="15.75" customHeight="1">
      <c r="A41" s="36"/>
      <c r="B41" s="291"/>
      <c r="C41" s="33" t="str">
        <f>BASE_DADOS!C147</f>
        <v>CÂMERA RECORD</v>
      </c>
      <c r="D41" s="35" t="str">
        <f>IFERROR(VLOOKUP(R41,BASE_DADOS!A:E,4,0),"")</f>
        <v>DOM</v>
      </c>
      <c r="E41" s="35" t="str">
        <f>IFERROR(VLOOKUP(R41,BASE_DADOS!A:E,5,0),"")</f>
        <v>23H45</v>
      </c>
      <c r="F41" s="25"/>
      <c r="G41" s="25"/>
      <c r="H41" s="25"/>
      <c r="I41" s="25"/>
      <c r="J41" s="25"/>
      <c r="K41" s="26"/>
      <c r="L41" s="54">
        <f>VLOOKUP(R41,BASE_DADOS!A:O,14,0)</f>
        <v>0.12666666666666668</v>
      </c>
      <c r="M41" s="54">
        <f>VLOOKUP(R41,BASE_DADOS!A:O,15,0)</f>
        <v>0.18707692307692309</v>
      </c>
      <c r="N41" s="27">
        <f>VLOOKUP(R41,BASE_DADOS!A:O,12,0)</f>
        <v>183495.54</v>
      </c>
      <c r="O41" s="28">
        <f t="shared" si="0"/>
        <v>0</v>
      </c>
      <c r="P41" s="5"/>
      <c r="Q41" s="5"/>
      <c r="R41" s="31" t="str">
        <f t="shared" si="1"/>
        <v>SC4_JOINVILLECÂMERA RECORD</v>
      </c>
      <c r="S41" s="31">
        <f>F41*VLOOKUP(R41,BASE_DADOS!A:O,6,0)</f>
        <v>0</v>
      </c>
      <c r="T41" s="31">
        <f>G41*VLOOKUP(R41,BASE_DADOS!A:O,7,0)</f>
        <v>0</v>
      </c>
      <c r="U41" s="31">
        <f>H41*VLOOKUP(R41,BASE_DADOS!A:O,8,0)</f>
        <v>0</v>
      </c>
      <c r="V41" s="31">
        <f>I41*VLOOKUP(R41,BASE_DADOS!A:O,9,0)</f>
        <v>0</v>
      </c>
      <c r="W41" s="31">
        <f>J41*VLOOKUP(R41,BASE_DADOS!A:O,10,0)</f>
        <v>0</v>
      </c>
      <c r="X41" s="31">
        <f t="shared" si="2"/>
        <v>0</v>
      </c>
      <c r="Y41" s="31">
        <f t="shared" si="3"/>
        <v>0</v>
      </c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3"/>
    </row>
    <row r="42" spans="1:36" ht="15.75" customHeight="1">
      <c r="A42" s="36"/>
      <c r="B42" s="292"/>
      <c r="C42" s="33" t="str">
        <f>BASE_DADOS!C148</f>
        <v>SERIE DE DOMINGO</v>
      </c>
      <c r="D42" s="35" t="str">
        <f>IFERROR(VLOOKUP(R42,BASE_DADOS!A:E,4,0),"")</f>
        <v>DOM</v>
      </c>
      <c r="E42" s="35" t="str">
        <f>IFERROR(VLOOKUP(R42,BASE_DADOS!A:E,5,0),"")</f>
        <v>23H46</v>
      </c>
      <c r="F42" s="25"/>
      <c r="G42" s="25"/>
      <c r="H42" s="25"/>
      <c r="I42" s="25"/>
      <c r="J42" s="25"/>
      <c r="K42" s="26"/>
      <c r="L42" s="54">
        <f>VLOOKUP(R42,BASE_DADOS!A:O,14,0)</f>
        <v>0.12666666666666668</v>
      </c>
      <c r="M42" s="54">
        <f>VLOOKUP(R42,BASE_DADOS!A:O,15,0)</f>
        <v>0.18707692307692309</v>
      </c>
      <c r="N42" s="27">
        <f>VLOOKUP(R42,BASE_DADOS!A:O,12,0)</f>
        <v>183495.54</v>
      </c>
      <c r="O42" s="28">
        <f t="shared" si="0"/>
        <v>0</v>
      </c>
      <c r="P42" s="5"/>
      <c r="Q42" s="5"/>
      <c r="R42" s="31" t="str">
        <f t="shared" si="1"/>
        <v>SC4_JOINVILLESERIE DE DOMINGO</v>
      </c>
      <c r="S42" s="31">
        <f>F42*VLOOKUP(R42,BASE_DADOS!A:O,6,0)</f>
        <v>0</v>
      </c>
      <c r="T42" s="31">
        <f>G42*VLOOKUP(R42,BASE_DADOS!A:O,7,0)</f>
        <v>0</v>
      </c>
      <c r="U42" s="31">
        <f>H42*VLOOKUP(R42,BASE_DADOS!A:O,8,0)</f>
        <v>0</v>
      </c>
      <c r="V42" s="31">
        <f>I42*VLOOKUP(R42,BASE_DADOS!A:O,9,0)</f>
        <v>0</v>
      </c>
      <c r="W42" s="31">
        <f>J42*VLOOKUP(R42,BASE_DADOS!A:O,10,0)</f>
        <v>0</v>
      </c>
      <c r="X42" s="31">
        <f t="shared" si="2"/>
        <v>0</v>
      </c>
      <c r="Y42" s="31">
        <f t="shared" si="3"/>
        <v>0</v>
      </c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3"/>
    </row>
    <row r="43" spans="1:36" ht="15.75" customHeight="1">
      <c r="A43" s="36"/>
      <c r="B43" s="276" t="s">
        <v>28</v>
      </c>
      <c r="C43" s="33" t="str">
        <f>BASE_DADOS!C149</f>
        <v>ABERTURA / 12H00</v>
      </c>
      <c r="D43" s="35" t="str">
        <f>IFERROR(VLOOKUP(R43,BASE_DADOS!A:E,4,0),"")</f>
        <v>SEG-DOM</v>
      </c>
      <c r="E43" s="35" t="str">
        <f>IFERROR(VLOOKUP(R43,BASE_DADOS!A:E,5,0),"")</f>
        <v>07H00</v>
      </c>
      <c r="F43" s="25"/>
      <c r="G43" s="25"/>
      <c r="H43" s="25"/>
      <c r="I43" s="25"/>
      <c r="J43" s="25"/>
      <c r="K43" s="26"/>
      <c r="L43" s="54">
        <f>VLOOKUP(R43,BASE_DADOS!A:O,14,0)</f>
        <v>0.10758333333333239</v>
      </c>
      <c r="M43" s="54">
        <f>VLOOKUP(R43,BASE_DADOS!A:O,15,0)</f>
        <v>0.33515057113186836</v>
      </c>
      <c r="N43" s="27">
        <f>VLOOKUP(R43,BASE_DADOS!A:O,12,0)</f>
        <v>155850.48824999863</v>
      </c>
      <c r="O43" s="28">
        <f t="shared" si="0"/>
        <v>0</v>
      </c>
      <c r="P43" s="5"/>
      <c r="Q43" s="5"/>
      <c r="R43" s="31" t="str">
        <f t="shared" si="1"/>
        <v>SC4_JOINVILLEABERTURA / 12H00</v>
      </c>
      <c r="S43" s="31">
        <f>F43*VLOOKUP(R43,BASE_DADOS!A:O,6,0)</f>
        <v>0</v>
      </c>
      <c r="T43" s="31">
        <f>G43*VLOOKUP(R43,BASE_DADOS!A:O,7,0)</f>
        <v>0</v>
      </c>
      <c r="U43" s="31">
        <f>H43*VLOOKUP(R43,BASE_DADOS!A:O,8,0)</f>
        <v>0</v>
      </c>
      <c r="V43" s="31">
        <f>I43*VLOOKUP(R43,BASE_DADOS!A:O,9,0)</f>
        <v>0</v>
      </c>
      <c r="W43" s="31">
        <f>J43*VLOOKUP(R43,BASE_DADOS!A:O,10,0)</f>
        <v>0</v>
      </c>
      <c r="X43" s="31">
        <f t="shared" si="2"/>
        <v>0</v>
      </c>
      <c r="Y43" s="31">
        <f t="shared" si="3"/>
        <v>0</v>
      </c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3"/>
    </row>
    <row r="44" spans="1:36" ht="15.75" customHeight="1">
      <c r="A44" s="36"/>
      <c r="B44" s="273"/>
      <c r="C44" s="33" t="str">
        <f>BASE_DADOS!C150</f>
        <v>12H00 / 18H00</v>
      </c>
      <c r="D44" s="35" t="str">
        <f>IFERROR(VLOOKUP(R44,BASE_DADOS!A:E,4,0),"")</f>
        <v>SEG-DOM</v>
      </c>
      <c r="E44" s="35" t="str">
        <f>IFERROR(VLOOKUP(R44,BASE_DADOS!A:E,5,0),"")</f>
        <v>12H00</v>
      </c>
      <c r="F44" s="25"/>
      <c r="G44" s="25"/>
      <c r="H44" s="25"/>
      <c r="I44" s="25"/>
      <c r="J44" s="25"/>
      <c r="K44" s="26"/>
      <c r="L44" s="54">
        <f>VLOOKUP(R44,BASE_DADOS!A:O,14,0)</f>
        <v>9.374999999999975E-2</v>
      </c>
      <c r="M44" s="54">
        <f>VLOOKUP(R44,BASE_DADOS!A:O,15,0)</f>
        <v>0.26946107784430834</v>
      </c>
      <c r="N44" s="27">
        <f>VLOOKUP(R44,BASE_DADOS!A:O,12,0)</f>
        <v>135810.84374999965</v>
      </c>
      <c r="O44" s="28">
        <f t="shared" si="0"/>
        <v>0</v>
      </c>
      <c r="P44" s="5"/>
      <c r="Q44" s="5"/>
      <c r="R44" s="31" t="str">
        <f t="shared" si="1"/>
        <v>SC4_JOINVILLE12H00 / 18H00</v>
      </c>
      <c r="S44" s="31">
        <f>F44*VLOOKUP(R44,BASE_DADOS!A:O,6,0)</f>
        <v>0</v>
      </c>
      <c r="T44" s="31">
        <f>G44*VLOOKUP(R44,BASE_DADOS!A:O,7,0)</f>
        <v>0</v>
      </c>
      <c r="U44" s="31">
        <f>H44*VLOOKUP(R44,BASE_DADOS!A:O,8,0)</f>
        <v>0</v>
      </c>
      <c r="V44" s="31">
        <f>I44*VLOOKUP(R44,BASE_DADOS!A:O,9,0)</f>
        <v>0</v>
      </c>
      <c r="W44" s="31">
        <f>J44*VLOOKUP(R44,BASE_DADOS!A:O,10,0)</f>
        <v>0</v>
      </c>
      <c r="X44" s="31">
        <f t="shared" si="2"/>
        <v>0</v>
      </c>
      <c r="Y44" s="31">
        <f t="shared" si="3"/>
        <v>0</v>
      </c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3"/>
    </row>
    <row r="45" spans="1:36" ht="15.75" customHeight="1">
      <c r="A45" s="36"/>
      <c r="B45" s="273"/>
      <c r="C45" s="33" t="str">
        <f>BASE_DADOS!C151</f>
        <v>18H00 / ENCERRAMENTO</v>
      </c>
      <c r="D45" s="35" t="str">
        <f>IFERROR(VLOOKUP(R45,BASE_DADOS!A:E,4,0),"")</f>
        <v>SEG-DOM</v>
      </c>
      <c r="E45" s="35" t="str">
        <f>IFERROR(VLOOKUP(R45,BASE_DADOS!A:E,5,0),"")</f>
        <v>18H00</v>
      </c>
      <c r="F45" s="25"/>
      <c r="G45" s="25"/>
      <c r="H45" s="25"/>
      <c r="I45" s="25"/>
      <c r="J45" s="25"/>
      <c r="K45" s="26"/>
      <c r="L45" s="54">
        <f>VLOOKUP(R45,BASE_DADOS!A:O,14,0)</f>
        <v>0.13874999999999812</v>
      </c>
      <c r="M45" s="54">
        <f>VLOOKUP(R45,BASE_DADOS!A:O,15,0)</f>
        <v>0.26954832442932664</v>
      </c>
      <c r="N45" s="27">
        <f>VLOOKUP(R45,BASE_DADOS!A:O,12,0)</f>
        <v>201000.04874999728</v>
      </c>
      <c r="O45" s="28">
        <f t="shared" si="0"/>
        <v>0</v>
      </c>
      <c r="P45" s="5"/>
      <c r="Q45" s="5"/>
      <c r="R45" s="31" t="str">
        <f t="shared" si="1"/>
        <v>SC4_JOINVILLE18H00 / ENCERRAMENTO</v>
      </c>
      <c r="S45" s="31">
        <f>F45*VLOOKUP(R45,BASE_DADOS!A:O,6,0)</f>
        <v>0</v>
      </c>
      <c r="T45" s="31">
        <f>G45*VLOOKUP(R45,BASE_DADOS!A:O,7,0)</f>
        <v>0</v>
      </c>
      <c r="U45" s="31">
        <f>H45*VLOOKUP(R45,BASE_DADOS!A:O,8,0)</f>
        <v>0</v>
      </c>
      <c r="V45" s="31">
        <f>I45*VLOOKUP(R45,BASE_DADOS!A:O,9,0)</f>
        <v>0</v>
      </c>
      <c r="W45" s="31">
        <f>J45*VLOOKUP(R45,BASE_DADOS!A:O,10,0)</f>
        <v>0</v>
      </c>
      <c r="X45" s="31">
        <f t="shared" si="2"/>
        <v>0</v>
      </c>
      <c r="Y45" s="31">
        <f t="shared" si="3"/>
        <v>0</v>
      </c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3"/>
    </row>
    <row r="46" spans="1:36" ht="15.75" customHeight="1">
      <c r="A46" s="36"/>
      <c r="B46" s="275"/>
      <c r="C46" s="33" t="str">
        <f>BASE_DADOS!C152</f>
        <v>ABERTURA / ENCERRAMENTO</v>
      </c>
      <c r="D46" s="35" t="str">
        <f>IFERROR(VLOOKUP(R46,BASE_DADOS!A:E,4,0),"")</f>
        <v>SEG-DOM</v>
      </c>
      <c r="E46" s="35" t="str">
        <f>IFERROR(VLOOKUP(R46,BASE_DADOS!A:E,5,0),"")</f>
        <v>07H00</v>
      </c>
      <c r="F46" s="25"/>
      <c r="G46" s="25"/>
      <c r="H46" s="25"/>
      <c r="I46" s="25"/>
      <c r="J46" s="25"/>
      <c r="K46" s="26"/>
      <c r="L46" s="54">
        <f>VLOOKUP(R46,BASE_DADOS!A:O,14,0)</f>
        <v>0.11864583333333237</v>
      </c>
      <c r="M46" s="54">
        <f>VLOOKUP(R46,BASE_DADOS!A:O,15,0)</f>
        <v>0.29433425931907042</v>
      </c>
      <c r="N46" s="27">
        <f>VLOOKUP(R46,BASE_DADOS!A:O,12,0)</f>
        <v>171876.16781249861</v>
      </c>
      <c r="O46" s="28">
        <f t="shared" si="0"/>
        <v>0</v>
      </c>
      <c r="P46" s="5"/>
      <c r="Q46" s="32"/>
      <c r="R46" s="31" t="str">
        <f t="shared" si="1"/>
        <v>SC4_JOINVILLEABERTURA / ENCERRAMENTO</v>
      </c>
      <c r="S46" s="31">
        <f>F46*VLOOKUP(R46,BASE_DADOS!A:O,6,0)</f>
        <v>0</v>
      </c>
      <c r="T46" s="31">
        <f>G46*VLOOKUP(R46,BASE_DADOS!A:O,7,0)</f>
        <v>0</v>
      </c>
      <c r="U46" s="31">
        <f>H46*VLOOKUP(R46,BASE_DADOS!A:O,8,0)</f>
        <v>0</v>
      </c>
      <c r="V46" s="31">
        <f>I46*VLOOKUP(R46,BASE_DADOS!A:O,9,0)</f>
        <v>0</v>
      </c>
      <c r="W46" s="31">
        <f>J46*VLOOKUP(R46,BASE_DADOS!A:O,10,0)</f>
        <v>0</v>
      </c>
      <c r="X46" s="31">
        <f t="shared" si="2"/>
        <v>0</v>
      </c>
      <c r="Y46" s="31">
        <f t="shared" si="3"/>
        <v>0</v>
      </c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"/>
    </row>
    <row r="47" spans="1:36" ht="15.75" customHeight="1">
      <c r="A47" s="36"/>
      <c r="B47" s="59"/>
      <c r="C47" s="60" t="s">
        <v>30</v>
      </c>
      <c r="D47" s="60"/>
      <c r="E47" s="60"/>
      <c r="F47" s="61" t="s">
        <v>34</v>
      </c>
      <c r="G47" s="62"/>
      <c r="H47" s="277"/>
      <c r="I47" s="278"/>
      <c r="J47" s="60"/>
      <c r="K47" s="40" t="e">
        <f>1-O4/O3</f>
        <v>#DIV/0!</v>
      </c>
      <c r="L47" s="63"/>
      <c r="M47" s="63"/>
      <c r="N47" s="63"/>
      <c r="O47" s="81"/>
      <c r="P47" s="5"/>
      <c r="Q47" s="32"/>
      <c r="R47" s="5"/>
      <c r="S47" s="5"/>
      <c r="T47" s="5"/>
      <c r="U47" s="5"/>
      <c r="V47" s="5"/>
      <c r="W47" s="5"/>
      <c r="X47" s="5"/>
      <c r="Y47" s="5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"/>
    </row>
    <row r="48" spans="1:36" ht="15.75" customHeight="1">
      <c r="A48" s="36"/>
      <c r="B48" s="59"/>
      <c r="C48" s="61" t="s">
        <v>32</v>
      </c>
      <c r="D48" s="61"/>
      <c r="E48" s="61"/>
      <c r="F48" s="65"/>
      <c r="G48" s="65"/>
      <c r="H48" s="65"/>
      <c r="I48" s="65"/>
      <c r="J48" s="65"/>
      <c r="K48" s="65"/>
      <c r="L48" s="61"/>
      <c r="M48" s="61"/>
      <c r="N48" s="61"/>
      <c r="O48" s="64"/>
      <c r="P48" s="5"/>
      <c r="Q48" s="5"/>
      <c r="R48" s="5"/>
      <c r="S48" s="5"/>
      <c r="T48" s="5"/>
      <c r="U48" s="5"/>
      <c r="V48" s="5"/>
      <c r="W48" s="5"/>
      <c r="X48" s="5"/>
      <c r="Y48" s="5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</row>
    <row r="49" spans="1:36" ht="15.75" customHeight="1">
      <c r="A49" s="36"/>
      <c r="B49" s="59"/>
      <c r="C49" s="61" t="s">
        <v>35</v>
      </c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5"/>
      <c r="Q49" s="5"/>
      <c r="R49" s="5"/>
      <c r="S49" s="5"/>
      <c r="T49" s="5"/>
      <c r="U49" s="5"/>
      <c r="V49" s="5"/>
      <c r="W49" s="5"/>
      <c r="X49" s="5"/>
      <c r="Y49" s="5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</row>
    <row r="50" spans="1:36" ht="15.75" customHeight="1">
      <c r="A50" s="36"/>
      <c r="B50" s="59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5"/>
      <c r="Q50" s="5"/>
      <c r="R50" s="5"/>
      <c r="S50" s="5"/>
      <c r="T50" s="5"/>
      <c r="U50" s="5"/>
      <c r="V50" s="5"/>
      <c r="W50" s="5"/>
      <c r="X50" s="5"/>
      <c r="Y50" s="5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</row>
    <row r="51" spans="1:36" ht="15.75" customHeight="1">
      <c r="A51" s="36"/>
      <c r="B51" s="79"/>
      <c r="C51" s="82"/>
      <c r="D51" s="82"/>
      <c r="E51" s="82"/>
      <c r="F51" s="83"/>
      <c r="G51" s="83"/>
      <c r="H51" s="83"/>
      <c r="I51" s="83"/>
      <c r="J51" s="83"/>
      <c r="K51" s="83"/>
      <c r="L51" s="82"/>
      <c r="M51" s="82"/>
      <c r="N51" s="82"/>
      <c r="O51" s="84"/>
      <c r="P51" s="5"/>
      <c r="Q51" s="5"/>
      <c r="R51" s="5"/>
      <c r="S51" s="5"/>
      <c r="T51" s="5"/>
      <c r="U51" s="5"/>
      <c r="V51" s="5"/>
      <c r="W51" s="5"/>
      <c r="X51" s="5"/>
      <c r="Y51" s="5"/>
      <c r="Z51" s="3"/>
      <c r="AA51" s="5"/>
      <c r="AB51" s="5"/>
      <c r="AC51" s="5"/>
      <c r="AD51" s="5"/>
      <c r="AE51" s="5"/>
      <c r="AF51" s="5"/>
      <c r="AG51" s="5"/>
      <c r="AH51" s="5"/>
      <c r="AI51" s="5"/>
      <c r="AJ51" s="5"/>
    </row>
    <row r="52" spans="1:36" ht="15.75" customHeight="1">
      <c r="A52" s="5"/>
      <c r="B52" s="80"/>
      <c r="C52" s="3"/>
      <c r="D52" s="3"/>
      <c r="E52" s="3"/>
      <c r="F52" s="3"/>
      <c r="G52" s="3"/>
      <c r="H52" s="3"/>
      <c r="I52" s="3"/>
      <c r="J52" s="3"/>
      <c r="K52" s="49"/>
      <c r="L52" s="3"/>
      <c r="M52" s="3"/>
      <c r="N52" s="3"/>
      <c r="O52" s="3"/>
      <c r="P52" s="5"/>
      <c r="Q52" s="5"/>
      <c r="R52" s="5"/>
      <c r="S52" s="5"/>
      <c r="T52" s="5"/>
      <c r="U52" s="5"/>
      <c r="V52" s="5"/>
      <c r="W52" s="5"/>
      <c r="X52" s="5"/>
      <c r="Y52" s="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ht="15.75" customHeight="1">
      <c r="A53" s="5"/>
      <c r="B53" s="3"/>
      <c r="C53" s="3"/>
      <c r="D53" s="3"/>
      <c r="E53" s="3"/>
      <c r="F53" s="3"/>
      <c r="G53" s="3"/>
      <c r="H53" s="3"/>
      <c r="I53" s="3"/>
      <c r="J53" s="3"/>
      <c r="K53" s="49"/>
      <c r="L53" s="3"/>
      <c r="M53" s="3"/>
      <c r="N53" s="3"/>
      <c r="O53" s="3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</row>
    <row r="54" spans="1:36" ht="15.75" customHeight="1">
      <c r="A54" s="5"/>
      <c r="B54" s="3"/>
      <c r="C54" s="3"/>
      <c r="D54" s="3"/>
      <c r="E54" s="3"/>
      <c r="F54" s="3"/>
      <c r="G54" s="3"/>
      <c r="H54" s="3"/>
      <c r="I54" s="3"/>
      <c r="J54" s="3"/>
      <c r="K54" s="49"/>
      <c r="L54" s="3"/>
      <c r="M54" s="3"/>
      <c r="N54" s="3"/>
      <c r="O54" s="3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</row>
    <row r="55" spans="1:36" ht="15.75" customHeight="1">
      <c r="A55" s="5"/>
      <c r="B55" s="3"/>
      <c r="C55" s="3"/>
      <c r="D55" s="3"/>
      <c r="E55" s="3"/>
      <c r="F55" s="3"/>
      <c r="G55" s="3"/>
      <c r="H55" s="3"/>
      <c r="I55" s="3"/>
      <c r="J55" s="3"/>
      <c r="K55" s="49"/>
      <c r="L55" s="3"/>
      <c r="M55" s="3"/>
      <c r="N55" s="3"/>
      <c r="O55" s="3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</row>
    <row r="56" spans="1:36" ht="15.75" customHeight="1">
      <c r="A56" s="5"/>
      <c r="B56" s="3"/>
      <c r="C56" s="3"/>
      <c r="D56" s="3"/>
      <c r="E56" s="3"/>
      <c r="F56" s="3"/>
      <c r="G56" s="3"/>
      <c r="H56" s="3"/>
      <c r="I56" s="3"/>
      <c r="J56" s="3"/>
      <c r="K56" s="49"/>
      <c r="L56" s="3"/>
      <c r="M56" s="3"/>
      <c r="N56" s="3"/>
      <c r="O56" s="3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</row>
    <row r="57" spans="1:36" ht="15.75" customHeight="1">
      <c r="A57" s="5"/>
      <c r="B57" s="3"/>
      <c r="C57" s="3"/>
      <c r="D57" s="3"/>
      <c r="E57" s="3"/>
      <c r="F57" s="3"/>
      <c r="G57" s="3"/>
      <c r="H57" s="3"/>
      <c r="I57" s="3"/>
      <c r="J57" s="3"/>
      <c r="K57" s="49"/>
      <c r="L57" s="3"/>
      <c r="M57" s="3"/>
      <c r="N57" s="3"/>
      <c r="O57" s="3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</row>
    <row r="58" spans="1:36" ht="15.75" customHeight="1">
      <c r="A58" s="5"/>
      <c r="B58" s="3"/>
      <c r="C58" s="3"/>
      <c r="D58" s="3"/>
      <c r="E58" s="3"/>
      <c r="F58" s="3"/>
      <c r="G58" s="3"/>
      <c r="H58" s="3"/>
      <c r="I58" s="3"/>
      <c r="J58" s="3"/>
      <c r="K58" s="49"/>
      <c r="L58" s="3"/>
      <c r="M58" s="3"/>
      <c r="N58" s="3"/>
      <c r="O58" s="3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</row>
    <row r="59" spans="1:36" ht="15.75" customHeight="1">
      <c r="A59" s="5"/>
      <c r="B59" s="3"/>
      <c r="C59" s="3"/>
      <c r="D59" s="3"/>
      <c r="E59" s="3"/>
      <c r="F59" s="3"/>
      <c r="G59" s="3"/>
      <c r="H59" s="3"/>
      <c r="I59" s="3"/>
      <c r="J59" s="3"/>
      <c r="K59" s="49"/>
      <c r="L59" s="3"/>
      <c r="M59" s="3"/>
      <c r="N59" s="3"/>
      <c r="O59" s="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</row>
    <row r="60" spans="1:36" ht="15.75" customHeight="1">
      <c r="A60" s="5"/>
      <c r="B60" s="3"/>
      <c r="C60" s="3"/>
      <c r="D60" s="3"/>
      <c r="E60" s="3"/>
      <c r="F60" s="3"/>
      <c r="G60" s="3"/>
      <c r="H60" s="3"/>
      <c r="I60" s="3"/>
      <c r="J60" s="3"/>
      <c r="K60" s="49"/>
      <c r="L60" s="3"/>
      <c r="M60" s="3"/>
      <c r="N60" s="3"/>
      <c r="O60" s="3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</row>
    <row r="61" spans="1:36" ht="15.75" customHeight="1">
      <c r="A61" s="5"/>
      <c r="B61" s="3"/>
      <c r="C61" s="3"/>
      <c r="D61" s="3"/>
      <c r="E61" s="3"/>
      <c r="F61" s="3"/>
      <c r="G61" s="3"/>
      <c r="H61" s="3"/>
      <c r="I61" s="3"/>
      <c r="J61" s="3"/>
      <c r="K61" s="49"/>
      <c r="L61" s="3"/>
      <c r="M61" s="3"/>
      <c r="N61" s="3"/>
      <c r="O61" s="3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</row>
    <row r="62" spans="1:36" ht="15.75" customHeight="1">
      <c r="A62" s="5"/>
      <c r="B62" s="3"/>
      <c r="C62" s="3"/>
      <c r="D62" s="3"/>
      <c r="E62" s="3"/>
      <c r="F62" s="3"/>
      <c r="G62" s="3"/>
      <c r="H62" s="3"/>
      <c r="I62" s="3"/>
      <c r="J62" s="3"/>
      <c r="K62" s="49"/>
      <c r="L62" s="3"/>
      <c r="M62" s="3"/>
      <c r="N62" s="3"/>
      <c r="O62" s="3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</row>
    <row r="63" spans="1:36" ht="15.75" customHeight="1">
      <c r="A63" s="5"/>
      <c r="B63" s="3"/>
      <c r="C63" s="3"/>
      <c r="D63" s="3"/>
      <c r="E63" s="3"/>
      <c r="F63" s="3"/>
      <c r="G63" s="3"/>
      <c r="H63" s="3"/>
      <c r="I63" s="3"/>
      <c r="J63" s="3"/>
      <c r="K63" s="49"/>
      <c r="L63" s="3"/>
      <c r="M63" s="3"/>
      <c r="N63" s="3"/>
      <c r="O63" s="3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</row>
    <row r="64" spans="1:36" ht="15.75" customHeight="1">
      <c r="A64" s="5"/>
      <c r="B64" s="3"/>
      <c r="C64" s="3"/>
      <c r="D64" s="3"/>
      <c r="E64" s="3"/>
      <c r="F64" s="3"/>
      <c r="G64" s="3"/>
      <c r="H64" s="3"/>
      <c r="I64" s="3"/>
      <c r="J64" s="3"/>
      <c r="K64" s="49"/>
      <c r="L64" s="3"/>
      <c r="M64" s="3"/>
      <c r="N64" s="3"/>
      <c r="O64" s="3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</row>
    <row r="65" spans="1:36" ht="15.75" customHeight="1">
      <c r="A65" s="5"/>
      <c r="B65" s="3"/>
      <c r="C65" s="3"/>
      <c r="D65" s="3"/>
      <c r="E65" s="3"/>
      <c r="F65" s="3"/>
      <c r="G65" s="3"/>
      <c r="H65" s="3"/>
      <c r="I65" s="3"/>
      <c r="J65" s="3"/>
      <c r="K65" s="49"/>
      <c r="L65" s="3"/>
      <c r="M65" s="3"/>
      <c r="N65" s="3"/>
      <c r="O65" s="3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1:36" ht="15.75" customHeight="1">
      <c r="A66" s="5"/>
      <c r="B66" s="3"/>
      <c r="C66" s="3"/>
      <c r="D66" s="3"/>
      <c r="E66" s="3"/>
      <c r="F66" s="3"/>
      <c r="G66" s="3"/>
      <c r="H66" s="3"/>
      <c r="I66" s="3"/>
      <c r="J66" s="3"/>
      <c r="K66" s="49"/>
      <c r="L66" s="3"/>
      <c r="M66" s="3"/>
      <c r="N66" s="3"/>
      <c r="O66" s="3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</row>
    <row r="67" spans="1:36" ht="15.75" customHeight="1">
      <c r="A67" s="5"/>
      <c r="B67" s="3"/>
      <c r="C67" s="3"/>
      <c r="D67" s="3"/>
      <c r="E67" s="3"/>
      <c r="F67" s="3"/>
      <c r="G67" s="3"/>
      <c r="H67" s="3"/>
      <c r="I67" s="3"/>
      <c r="J67" s="3"/>
      <c r="K67" s="49"/>
      <c r="L67" s="3"/>
      <c r="M67" s="3"/>
      <c r="N67" s="3"/>
      <c r="O67" s="3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</row>
    <row r="68" spans="1:36" ht="15.75" customHeight="1">
      <c r="A68" s="5"/>
      <c r="B68" s="3"/>
      <c r="C68" s="3"/>
      <c r="D68" s="3"/>
      <c r="E68" s="3"/>
      <c r="F68" s="3"/>
      <c r="G68" s="3"/>
      <c r="H68" s="3"/>
      <c r="I68" s="3"/>
      <c r="J68" s="3"/>
      <c r="K68" s="49"/>
      <c r="L68" s="3"/>
      <c r="M68" s="3"/>
      <c r="N68" s="3"/>
      <c r="O68" s="3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</row>
    <row r="69" spans="1:36" ht="15.75" customHeight="1">
      <c r="A69" s="5"/>
      <c r="B69" s="3"/>
      <c r="C69" s="3"/>
      <c r="D69" s="3"/>
      <c r="E69" s="3"/>
      <c r="F69" s="3"/>
      <c r="G69" s="3"/>
      <c r="H69" s="3"/>
      <c r="I69" s="3"/>
      <c r="J69" s="3"/>
      <c r="K69" s="49"/>
      <c r="L69" s="3"/>
      <c r="M69" s="3"/>
      <c r="N69" s="3"/>
      <c r="O69" s="3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</row>
    <row r="70" spans="1:36" ht="15.75" customHeight="1">
      <c r="A70" s="5"/>
      <c r="B70" s="3"/>
      <c r="C70" s="3"/>
      <c r="D70" s="3"/>
      <c r="E70" s="3"/>
      <c r="F70" s="3"/>
      <c r="G70" s="3"/>
      <c r="H70" s="3"/>
      <c r="I70" s="3"/>
      <c r="J70" s="3"/>
      <c r="K70" s="49"/>
      <c r="L70" s="3"/>
      <c r="M70" s="3"/>
      <c r="N70" s="3"/>
      <c r="O70" s="3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</row>
    <row r="71" spans="1:36" ht="15.75" customHeight="1">
      <c r="A71" s="5"/>
      <c r="B71" s="3"/>
      <c r="C71" s="3"/>
      <c r="D71" s="3"/>
      <c r="E71" s="3"/>
      <c r="F71" s="3"/>
      <c r="G71" s="3"/>
      <c r="H71" s="3"/>
      <c r="I71" s="3"/>
      <c r="J71" s="3"/>
      <c r="K71" s="49"/>
      <c r="L71" s="3"/>
      <c r="M71" s="3"/>
      <c r="N71" s="3"/>
      <c r="O71" s="3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</row>
    <row r="72" spans="1:36" ht="15.75" customHeight="1">
      <c r="A72" s="5"/>
      <c r="B72" s="3"/>
      <c r="C72" s="3"/>
      <c r="D72" s="3"/>
      <c r="E72" s="3"/>
      <c r="F72" s="3"/>
      <c r="G72" s="3"/>
      <c r="H72" s="3"/>
      <c r="I72" s="3"/>
      <c r="J72" s="3"/>
      <c r="K72" s="49"/>
      <c r="L72" s="3"/>
      <c r="M72" s="3"/>
      <c r="N72" s="3"/>
      <c r="O72" s="3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</row>
    <row r="73" spans="1:36" ht="15.75" customHeight="1">
      <c r="A73" s="5"/>
      <c r="B73" s="3"/>
      <c r="C73" s="3"/>
      <c r="D73" s="3"/>
      <c r="E73" s="3"/>
      <c r="F73" s="3"/>
      <c r="G73" s="3"/>
      <c r="H73" s="3"/>
      <c r="I73" s="3"/>
      <c r="J73" s="3"/>
      <c r="K73" s="49"/>
      <c r="L73" s="3"/>
      <c r="M73" s="3"/>
      <c r="N73" s="3"/>
      <c r="O73" s="3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</row>
    <row r="74" spans="1:36" ht="15.75" customHeight="1">
      <c r="A74" s="5"/>
      <c r="B74" s="3"/>
      <c r="C74" s="3"/>
      <c r="D74" s="3"/>
      <c r="E74" s="3"/>
      <c r="F74" s="3"/>
      <c r="G74" s="3"/>
      <c r="H74" s="3"/>
      <c r="I74" s="3"/>
      <c r="J74" s="3"/>
      <c r="K74" s="49"/>
      <c r="L74" s="3"/>
      <c r="M74" s="3"/>
      <c r="N74" s="3"/>
      <c r="O74" s="3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1:36" ht="15.75" customHeight="1">
      <c r="A75" s="5"/>
      <c r="B75" s="3"/>
      <c r="C75" s="3"/>
      <c r="D75" s="3"/>
      <c r="E75" s="3"/>
      <c r="F75" s="3"/>
      <c r="G75" s="3"/>
      <c r="H75" s="3"/>
      <c r="I75" s="3"/>
      <c r="J75" s="3"/>
      <c r="K75" s="49"/>
      <c r="L75" s="3"/>
      <c r="M75" s="3"/>
      <c r="N75" s="3"/>
      <c r="O75" s="3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</row>
    <row r="76" spans="1:36" ht="15.75" customHeight="1">
      <c r="A76" s="5"/>
      <c r="B76" s="3"/>
      <c r="C76" s="3"/>
      <c r="D76" s="3"/>
      <c r="E76" s="3"/>
      <c r="F76" s="3"/>
      <c r="G76" s="3"/>
      <c r="H76" s="3"/>
      <c r="I76" s="3"/>
      <c r="J76" s="3"/>
      <c r="K76" s="49"/>
      <c r="L76" s="3"/>
      <c r="M76" s="3"/>
      <c r="N76" s="3"/>
      <c r="O76" s="3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</row>
    <row r="77" spans="1:36" ht="15.75" customHeight="1">
      <c r="A77" s="5"/>
      <c r="B77" s="3"/>
      <c r="C77" s="3"/>
      <c r="D77" s="3"/>
      <c r="E77" s="3"/>
      <c r="F77" s="3"/>
      <c r="G77" s="3"/>
      <c r="H77" s="3"/>
      <c r="I77" s="3"/>
      <c r="J77" s="3"/>
      <c r="K77" s="49"/>
      <c r="L77" s="3"/>
      <c r="M77" s="3"/>
      <c r="N77" s="3"/>
      <c r="O77" s="3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</row>
    <row r="78" spans="1:36" ht="15.75" customHeight="1">
      <c r="A78" s="5"/>
      <c r="B78" s="3"/>
      <c r="C78" s="3"/>
      <c r="D78" s="3"/>
      <c r="E78" s="3"/>
      <c r="F78" s="3"/>
      <c r="G78" s="3"/>
      <c r="H78" s="3"/>
      <c r="I78" s="3"/>
      <c r="J78" s="3"/>
      <c r="K78" s="49"/>
      <c r="L78" s="3"/>
      <c r="M78" s="3"/>
      <c r="N78" s="3"/>
      <c r="O78" s="3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1:36" ht="15.75" customHeight="1">
      <c r="A79" s="5"/>
      <c r="B79" s="3"/>
      <c r="C79" s="3"/>
      <c r="D79" s="3"/>
      <c r="E79" s="3"/>
      <c r="F79" s="3"/>
      <c r="G79" s="3"/>
      <c r="H79" s="3"/>
      <c r="I79" s="3"/>
      <c r="J79" s="3"/>
      <c r="K79" s="49"/>
      <c r="L79" s="3"/>
      <c r="M79" s="3"/>
      <c r="N79" s="3"/>
      <c r="O79" s="3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1:36" ht="15.75" customHeight="1">
      <c r="A80" s="5"/>
      <c r="B80" s="3"/>
      <c r="C80" s="3"/>
      <c r="D80" s="3"/>
      <c r="E80" s="3"/>
      <c r="F80" s="3"/>
      <c r="G80" s="3"/>
      <c r="H80" s="3"/>
      <c r="I80" s="3"/>
      <c r="J80" s="3"/>
      <c r="K80" s="49"/>
      <c r="L80" s="3"/>
      <c r="M80" s="3"/>
      <c r="N80" s="3"/>
      <c r="O80" s="3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1:36" ht="15.75" customHeight="1">
      <c r="A81" s="5"/>
      <c r="B81" s="3"/>
      <c r="C81" s="3"/>
      <c r="D81" s="3"/>
      <c r="E81" s="3"/>
      <c r="F81" s="3"/>
      <c r="G81" s="3"/>
      <c r="H81" s="3"/>
      <c r="I81" s="3"/>
      <c r="J81" s="3"/>
      <c r="K81" s="49"/>
      <c r="L81" s="3"/>
      <c r="M81" s="3"/>
      <c r="N81" s="3"/>
      <c r="O81" s="3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1:36" ht="15.75" customHeight="1">
      <c r="A82" s="5"/>
      <c r="B82" s="3"/>
      <c r="C82" s="3"/>
      <c r="D82" s="3"/>
      <c r="E82" s="3"/>
      <c r="F82" s="3"/>
      <c r="G82" s="3"/>
      <c r="H82" s="3"/>
      <c r="I82" s="3"/>
      <c r="J82" s="3"/>
      <c r="K82" s="49"/>
      <c r="L82" s="3"/>
      <c r="M82" s="3"/>
      <c r="N82" s="3"/>
      <c r="O82" s="3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1:36" ht="15.75" customHeight="1">
      <c r="A83" s="5"/>
      <c r="B83" s="3"/>
      <c r="C83" s="3"/>
      <c r="D83" s="3"/>
      <c r="E83" s="3"/>
      <c r="F83" s="3"/>
      <c r="G83" s="3"/>
      <c r="H83" s="3"/>
      <c r="I83" s="3"/>
      <c r="J83" s="3"/>
      <c r="K83" s="49"/>
      <c r="L83" s="3"/>
      <c r="M83" s="3"/>
      <c r="N83" s="3"/>
      <c r="O83" s="3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1:36" ht="15.75" customHeight="1">
      <c r="A84" s="5"/>
      <c r="B84" s="3"/>
      <c r="C84" s="3"/>
      <c r="D84" s="3"/>
      <c r="E84" s="3"/>
      <c r="F84" s="3"/>
      <c r="G84" s="3"/>
      <c r="H84" s="3"/>
      <c r="I84" s="3"/>
      <c r="J84" s="3"/>
      <c r="K84" s="49"/>
      <c r="L84" s="3"/>
      <c r="M84" s="3"/>
      <c r="N84" s="3"/>
      <c r="O84" s="3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1:36" ht="15.75" customHeight="1">
      <c r="A85" s="5"/>
      <c r="B85" s="3"/>
      <c r="C85" s="3"/>
      <c r="D85" s="3"/>
      <c r="E85" s="3"/>
      <c r="F85" s="3"/>
      <c r="G85" s="3"/>
      <c r="H85" s="3"/>
      <c r="I85" s="3"/>
      <c r="J85" s="3"/>
      <c r="K85" s="49"/>
      <c r="L85" s="3"/>
      <c r="M85" s="3"/>
      <c r="N85" s="3"/>
      <c r="O85" s="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1:36" ht="15.75" customHeight="1">
      <c r="A86" s="5"/>
      <c r="B86" s="3"/>
      <c r="C86" s="3"/>
      <c r="D86" s="3"/>
      <c r="E86" s="3"/>
      <c r="F86" s="3"/>
      <c r="G86" s="3"/>
      <c r="H86" s="3"/>
      <c r="I86" s="3"/>
      <c r="J86" s="3"/>
      <c r="K86" s="49"/>
      <c r="L86" s="3"/>
      <c r="M86" s="3"/>
      <c r="N86" s="3"/>
      <c r="O86" s="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1:36" ht="15.75" customHeight="1">
      <c r="A87" s="5"/>
      <c r="B87" s="3"/>
      <c r="C87" s="3"/>
      <c r="D87" s="3"/>
      <c r="E87" s="3"/>
      <c r="F87" s="3"/>
      <c r="G87" s="3"/>
      <c r="H87" s="3"/>
      <c r="I87" s="3"/>
      <c r="J87" s="3"/>
      <c r="K87" s="49"/>
      <c r="L87" s="3"/>
      <c r="M87" s="3"/>
      <c r="N87" s="3"/>
      <c r="O87" s="3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1:36" ht="15.75" customHeight="1">
      <c r="A88" s="5"/>
      <c r="B88" s="3"/>
      <c r="C88" s="3"/>
      <c r="D88" s="3"/>
      <c r="E88" s="3"/>
      <c r="F88" s="3"/>
      <c r="G88" s="3"/>
      <c r="H88" s="3"/>
      <c r="I88" s="3"/>
      <c r="J88" s="3"/>
      <c r="K88" s="49"/>
      <c r="L88" s="3"/>
      <c r="M88" s="3"/>
      <c r="N88" s="3"/>
      <c r="O88" s="3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1:36" ht="15.75" customHeight="1">
      <c r="A89" s="5"/>
      <c r="B89" s="3"/>
      <c r="C89" s="3"/>
      <c r="D89" s="3"/>
      <c r="E89" s="3"/>
      <c r="F89" s="3"/>
      <c r="G89" s="3"/>
      <c r="H89" s="3"/>
      <c r="I89" s="3"/>
      <c r="J89" s="3"/>
      <c r="K89" s="49"/>
      <c r="L89" s="3"/>
      <c r="M89" s="3"/>
      <c r="N89" s="3"/>
      <c r="O89" s="3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1:36" ht="15.75" customHeight="1">
      <c r="A90" s="5"/>
      <c r="B90" s="3"/>
      <c r="C90" s="3"/>
      <c r="D90" s="3"/>
      <c r="E90" s="3"/>
      <c r="F90" s="3"/>
      <c r="G90" s="3"/>
      <c r="H90" s="3"/>
      <c r="I90" s="3"/>
      <c r="J90" s="3"/>
      <c r="K90" s="49"/>
      <c r="L90" s="3"/>
      <c r="M90" s="3"/>
      <c r="N90" s="3"/>
      <c r="O90" s="3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1:36" ht="15.75" customHeight="1">
      <c r="A91" s="5"/>
      <c r="B91" s="3"/>
      <c r="C91" s="3"/>
      <c r="D91" s="3"/>
      <c r="E91" s="3"/>
      <c r="F91" s="3"/>
      <c r="G91" s="3"/>
      <c r="H91" s="3"/>
      <c r="I91" s="3"/>
      <c r="J91" s="3"/>
      <c r="K91" s="49"/>
      <c r="L91" s="3"/>
      <c r="M91" s="3"/>
      <c r="N91" s="3"/>
      <c r="O91" s="3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1:36" ht="15.75" customHeight="1">
      <c r="A92" s="5"/>
      <c r="B92" s="3"/>
      <c r="C92" s="3"/>
      <c r="D92" s="3"/>
      <c r="E92" s="3"/>
      <c r="F92" s="3"/>
      <c r="G92" s="3"/>
      <c r="H92" s="3"/>
      <c r="I92" s="3"/>
      <c r="J92" s="3"/>
      <c r="K92" s="49"/>
      <c r="L92" s="3"/>
      <c r="M92" s="3"/>
      <c r="N92" s="3"/>
      <c r="O92" s="3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1:36" ht="15.75" customHeight="1">
      <c r="A93" s="5"/>
      <c r="B93" s="3"/>
      <c r="C93" s="3"/>
      <c r="D93" s="3"/>
      <c r="E93" s="3"/>
      <c r="F93" s="3"/>
      <c r="G93" s="3"/>
      <c r="H93" s="3"/>
      <c r="I93" s="3"/>
      <c r="J93" s="3"/>
      <c r="K93" s="49"/>
      <c r="L93" s="3"/>
      <c r="M93" s="3"/>
      <c r="N93" s="3"/>
      <c r="O93" s="3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1:36" ht="15.75" customHeight="1">
      <c r="A94" s="5"/>
      <c r="B94" s="3"/>
      <c r="C94" s="3"/>
      <c r="D94" s="3"/>
      <c r="E94" s="3"/>
      <c r="F94" s="3"/>
      <c r="G94" s="3"/>
      <c r="H94" s="3"/>
      <c r="I94" s="3"/>
      <c r="J94" s="3"/>
      <c r="K94" s="49"/>
      <c r="L94" s="3"/>
      <c r="M94" s="3"/>
      <c r="N94" s="3"/>
      <c r="O94" s="3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1:36" ht="15.75" customHeight="1">
      <c r="A95" s="5"/>
      <c r="B95" s="3"/>
      <c r="C95" s="3"/>
      <c r="D95" s="3"/>
      <c r="E95" s="3"/>
      <c r="F95" s="3"/>
      <c r="G95" s="3"/>
      <c r="H95" s="3"/>
      <c r="I95" s="3"/>
      <c r="J95" s="3"/>
      <c r="K95" s="49"/>
      <c r="L95" s="3"/>
      <c r="M95" s="3"/>
      <c r="N95" s="3"/>
      <c r="O95" s="3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1:36" ht="15.75" customHeight="1">
      <c r="A96" s="5"/>
      <c r="B96" s="3"/>
      <c r="C96" s="3"/>
      <c r="D96" s="3"/>
      <c r="E96" s="3"/>
      <c r="F96" s="3"/>
      <c r="G96" s="3"/>
      <c r="H96" s="3"/>
      <c r="I96" s="3"/>
      <c r="J96" s="3"/>
      <c r="K96" s="49"/>
      <c r="L96" s="3"/>
      <c r="M96" s="3"/>
      <c r="N96" s="3"/>
      <c r="O96" s="3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:36" ht="15.75" customHeight="1">
      <c r="A97" s="5"/>
      <c r="B97" s="3"/>
      <c r="C97" s="3"/>
      <c r="D97" s="3"/>
      <c r="E97" s="3"/>
      <c r="F97" s="3"/>
      <c r="G97" s="3"/>
      <c r="H97" s="3"/>
      <c r="I97" s="3"/>
      <c r="J97" s="3"/>
      <c r="K97" s="49"/>
      <c r="L97" s="3"/>
      <c r="M97" s="3"/>
      <c r="N97" s="3"/>
      <c r="O97" s="3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:36" ht="15.75" customHeight="1">
      <c r="A98" s="5"/>
      <c r="B98" s="3"/>
      <c r="C98" s="3"/>
      <c r="D98" s="3"/>
      <c r="E98" s="3"/>
      <c r="F98" s="3"/>
      <c r="G98" s="3"/>
      <c r="H98" s="3"/>
      <c r="I98" s="3"/>
      <c r="J98" s="3"/>
      <c r="K98" s="49"/>
      <c r="L98" s="3"/>
      <c r="M98" s="3"/>
      <c r="N98" s="3"/>
      <c r="O98" s="3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:36" ht="15.75" customHeight="1">
      <c r="A99" s="5"/>
      <c r="B99" s="3"/>
      <c r="C99" s="3"/>
      <c r="D99" s="3"/>
      <c r="E99" s="3"/>
      <c r="F99" s="3"/>
      <c r="G99" s="3"/>
      <c r="H99" s="3"/>
      <c r="I99" s="3"/>
      <c r="J99" s="3"/>
      <c r="K99" s="49"/>
      <c r="L99" s="3"/>
      <c r="M99" s="3"/>
      <c r="N99" s="3"/>
      <c r="O99" s="3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:36" ht="15.75" customHeight="1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49"/>
      <c r="L100" s="3"/>
      <c r="M100" s="3"/>
      <c r="N100" s="3"/>
      <c r="O100" s="3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:36" ht="15.75" customHeight="1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49"/>
      <c r="L101" s="3"/>
      <c r="M101" s="3"/>
      <c r="N101" s="3"/>
      <c r="O101" s="3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:36" ht="15.75" customHeight="1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49"/>
      <c r="L102" s="3"/>
      <c r="M102" s="3"/>
      <c r="N102" s="3"/>
      <c r="O102" s="3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:36" ht="15.75" customHeight="1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49"/>
      <c r="L103" s="3"/>
      <c r="M103" s="3"/>
      <c r="N103" s="3"/>
      <c r="O103" s="3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:36" ht="15.75" customHeight="1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49"/>
      <c r="L104" s="3"/>
      <c r="M104" s="3"/>
      <c r="N104" s="3"/>
      <c r="O104" s="3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ht="15.75" customHeight="1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49"/>
      <c r="L105" s="3"/>
      <c r="M105" s="3"/>
      <c r="N105" s="3"/>
      <c r="O105" s="3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:36" ht="15.75" customHeight="1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49"/>
      <c r="L106" s="3"/>
      <c r="M106" s="3"/>
      <c r="N106" s="3"/>
      <c r="O106" s="3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:36" ht="15.75" customHeight="1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49"/>
      <c r="L107" s="3"/>
      <c r="M107" s="3"/>
      <c r="N107" s="3"/>
      <c r="O107" s="3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:36" ht="15.75" customHeight="1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49"/>
      <c r="L108" s="3"/>
      <c r="M108" s="3"/>
      <c r="N108" s="3"/>
      <c r="O108" s="3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:36" ht="15.75" customHeight="1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49"/>
      <c r="L109" s="3"/>
      <c r="M109" s="3"/>
      <c r="N109" s="3"/>
      <c r="O109" s="3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:36" ht="15.75" customHeight="1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49"/>
      <c r="L110" s="3"/>
      <c r="M110" s="3"/>
      <c r="N110" s="3"/>
      <c r="O110" s="3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:36" ht="15.75" customHeight="1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49"/>
      <c r="L111" s="3"/>
      <c r="M111" s="3"/>
      <c r="N111" s="3"/>
      <c r="O111" s="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ht="15.75" customHeight="1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49"/>
      <c r="L112" s="3"/>
      <c r="M112" s="3"/>
      <c r="N112" s="3"/>
      <c r="O112" s="3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ht="15.75" customHeight="1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49"/>
      <c r="L113" s="3"/>
      <c r="M113" s="3"/>
      <c r="N113" s="3"/>
      <c r="O113" s="3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ht="15.75" customHeight="1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49"/>
      <c r="L114" s="3"/>
      <c r="M114" s="3"/>
      <c r="N114" s="3"/>
      <c r="O114" s="3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1:36" ht="15.75" customHeight="1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49"/>
      <c r="L115" s="3"/>
      <c r="M115" s="3"/>
      <c r="N115" s="3"/>
      <c r="O115" s="3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1:36" ht="15.75" customHeight="1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49"/>
      <c r="L116" s="3"/>
      <c r="M116" s="3"/>
      <c r="N116" s="3"/>
      <c r="O116" s="3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1:36" ht="15.75" customHeight="1">
      <c r="A117" s="5"/>
      <c r="B117" s="3"/>
      <c r="C117" s="3"/>
      <c r="D117" s="3"/>
      <c r="E117" s="3"/>
      <c r="F117" s="3"/>
      <c r="G117" s="3"/>
      <c r="H117" s="3"/>
      <c r="I117" s="3"/>
      <c r="J117" s="3"/>
      <c r="K117" s="49"/>
      <c r="L117" s="3"/>
      <c r="M117" s="3"/>
      <c r="N117" s="3"/>
      <c r="O117" s="3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1:36" ht="15.75" customHeight="1">
      <c r="A118" s="5"/>
      <c r="B118" s="3"/>
      <c r="C118" s="3"/>
      <c r="D118" s="3"/>
      <c r="E118" s="3"/>
      <c r="F118" s="3"/>
      <c r="G118" s="3"/>
      <c r="H118" s="3"/>
      <c r="I118" s="3"/>
      <c r="J118" s="3"/>
      <c r="K118" s="49"/>
      <c r="L118" s="3"/>
      <c r="M118" s="3"/>
      <c r="N118" s="3"/>
      <c r="O118" s="3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1:36" ht="15.75" customHeight="1">
      <c r="A119" s="5"/>
      <c r="B119" s="3"/>
      <c r="C119" s="3"/>
      <c r="D119" s="3"/>
      <c r="E119" s="3"/>
      <c r="F119" s="3"/>
      <c r="G119" s="3"/>
      <c r="H119" s="3"/>
      <c r="I119" s="3"/>
      <c r="J119" s="3"/>
      <c r="K119" s="49"/>
      <c r="L119" s="3"/>
      <c r="M119" s="3"/>
      <c r="N119" s="3"/>
      <c r="O119" s="3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1:36" ht="15.75" customHeight="1">
      <c r="A120" s="5"/>
      <c r="B120" s="3"/>
      <c r="C120" s="3"/>
      <c r="D120" s="3"/>
      <c r="E120" s="3"/>
      <c r="F120" s="3"/>
      <c r="G120" s="3"/>
      <c r="H120" s="3"/>
      <c r="I120" s="3"/>
      <c r="J120" s="3"/>
      <c r="K120" s="49"/>
      <c r="L120" s="3"/>
      <c r="M120" s="3"/>
      <c r="N120" s="3"/>
      <c r="O120" s="3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1:36" ht="15.75" customHeight="1">
      <c r="A121" s="5"/>
      <c r="B121" s="3"/>
      <c r="C121" s="3"/>
      <c r="D121" s="3"/>
      <c r="E121" s="3"/>
      <c r="F121" s="3"/>
      <c r="G121" s="3"/>
      <c r="H121" s="3"/>
      <c r="I121" s="3"/>
      <c r="J121" s="3"/>
      <c r="K121" s="49"/>
      <c r="L121" s="3"/>
      <c r="M121" s="3"/>
      <c r="N121" s="3"/>
      <c r="O121" s="3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1:36" ht="15.75" customHeight="1">
      <c r="A122" s="5"/>
      <c r="B122" s="3"/>
      <c r="C122" s="3"/>
      <c r="D122" s="3"/>
      <c r="E122" s="3"/>
      <c r="F122" s="3"/>
      <c r="G122" s="3"/>
      <c r="H122" s="3"/>
      <c r="I122" s="3"/>
      <c r="J122" s="3"/>
      <c r="K122" s="49"/>
      <c r="L122" s="3"/>
      <c r="M122" s="3"/>
      <c r="N122" s="3"/>
      <c r="O122" s="3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36" ht="15.75" customHeight="1">
      <c r="A123" s="5"/>
      <c r="B123" s="3"/>
      <c r="C123" s="3"/>
      <c r="D123" s="3"/>
      <c r="E123" s="3"/>
      <c r="F123" s="3"/>
      <c r="G123" s="3"/>
      <c r="H123" s="3"/>
      <c r="I123" s="3"/>
      <c r="J123" s="3"/>
      <c r="K123" s="49"/>
      <c r="L123" s="3"/>
      <c r="M123" s="3"/>
      <c r="N123" s="3"/>
      <c r="O123" s="3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36" ht="15.75" customHeight="1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49"/>
      <c r="L124" s="3"/>
      <c r="M124" s="3"/>
      <c r="N124" s="3"/>
      <c r="O124" s="3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36" ht="15.75" customHeight="1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49"/>
      <c r="L125" s="3"/>
      <c r="M125" s="3"/>
      <c r="N125" s="3"/>
      <c r="O125" s="3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36" ht="15.75" customHeight="1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49"/>
      <c r="L126" s="3"/>
      <c r="M126" s="3"/>
      <c r="N126" s="3"/>
      <c r="O126" s="3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1:36" ht="15.75" customHeight="1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49"/>
      <c r="L127" s="3"/>
      <c r="M127" s="3"/>
      <c r="N127" s="3"/>
      <c r="O127" s="3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1:36" ht="15.75" customHeight="1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49"/>
      <c r="L128" s="3"/>
      <c r="M128" s="3"/>
      <c r="N128" s="3"/>
      <c r="O128" s="3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1:36" ht="15.75" customHeight="1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49"/>
      <c r="L129" s="3"/>
      <c r="M129" s="3"/>
      <c r="N129" s="3"/>
      <c r="O129" s="3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1:36" ht="15.75" customHeight="1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49"/>
      <c r="L130" s="3"/>
      <c r="M130" s="3"/>
      <c r="N130" s="3"/>
      <c r="O130" s="3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1:36" ht="15.75" customHeight="1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49"/>
      <c r="L131" s="3"/>
      <c r="M131" s="3"/>
      <c r="N131" s="3"/>
      <c r="O131" s="3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1:36" ht="15.75" customHeight="1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49"/>
      <c r="L132" s="3"/>
      <c r="M132" s="3"/>
      <c r="N132" s="3"/>
      <c r="O132" s="3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1:36" ht="15.75" customHeight="1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49"/>
      <c r="L133" s="3"/>
      <c r="M133" s="3"/>
      <c r="N133" s="3"/>
      <c r="O133" s="3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1:36" ht="15.75" customHeight="1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49"/>
      <c r="L134" s="3"/>
      <c r="M134" s="3"/>
      <c r="N134" s="3"/>
      <c r="O134" s="3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1:36" ht="15.75" customHeight="1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49"/>
      <c r="L135" s="3"/>
      <c r="M135" s="3"/>
      <c r="N135" s="3"/>
      <c r="O135" s="3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1:36" ht="15.75" customHeight="1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49"/>
      <c r="L136" s="3"/>
      <c r="M136" s="3"/>
      <c r="N136" s="3"/>
      <c r="O136" s="3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1:36" ht="15.75" customHeight="1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49"/>
      <c r="L137" s="3"/>
      <c r="M137" s="3"/>
      <c r="N137" s="3"/>
      <c r="O137" s="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1:36" ht="15.75" customHeight="1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49"/>
      <c r="L138" s="3"/>
      <c r="M138" s="3"/>
      <c r="N138" s="3"/>
      <c r="O138" s="3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1:36" ht="15.75" customHeight="1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49"/>
      <c r="L139" s="3"/>
      <c r="M139" s="3"/>
      <c r="N139" s="3"/>
      <c r="O139" s="3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1:36" ht="15.75" customHeight="1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49"/>
      <c r="L140" s="3"/>
      <c r="M140" s="3"/>
      <c r="N140" s="3"/>
      <c r="O140" s="3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1:36" ht="15.75" customHeight="1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49"/>
      <c r="L141" s="3"/>
      <c r="M141" s="3"/>
      <c r="N141" s="3"/>
      <c r="O141" s="3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36" ht="15.75" customHeight="1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49"/>
      <c r="L142" s="3"/>
      <c r="M142" s="3"/>
      <c r="N142" s="3"/>
      <c r="O142" s="3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36" ht="15.75" customHeight="1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49"/>
      <c r="L143" s="3"/>
      <c r="M143" s="3"/>
      <c r="N143" s="3"/>
      <c r="O143" s="3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36" ht="15.75" customHeight="1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49"/>
      <c r="L144" s="3"/>
      <c r="M144" s="3"/>
      <c r="N144" s="3"/>
      <c r="O144" s="3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36" ht="15.75" customHeight="1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49"/>
      <c r="L145" s="3"/>
      <c r="M145" s="3"/>
      <c r="N145" s="3"/>
      <c r="O145" s="3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36" ht="15.75" customHeight="1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49"/>
      <c r="L146" s="3"/>
      <c r="M146" s="3"/>
      <c r="N146" s="3"/>
      <c r="O146" s="3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36" ht="15.75" customHeight="1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49"/>
      <c r="L147" s="3"/>
      <c r="M147" s="3"/>
      <c r="N147" s="3"/>
      <c r="O147" s="3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36" ht="15.75" customHeight="1">
      <c r="A148" s="5"/>
      <c r="B148" s="3"/>
      <c r="C148" s="3"/>
      <c r="D148" s="3"/>
      <c r="E148" s="3"/>
      <c r="F148" s="3"/>
      <c r="G148" s="3"/>
      <c r="H148" s="3"/>
      <c r="I148" s="3"/>
      <c r="J148" s="3"/>
      <c r="K148" s="49"/>
      <c r="L148" s="3"/>
      <c r="M148" s="3"/>
      <c r="N148" s="3"/>
      <c r="O148" s="3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36" ht="15.75" customHeight="1">
      <c r="A149" s="5"/>
      <c r="B149" s="3"/>
      <c r="C149" s="3"/>
      <c r="D149" s="3"/>
      <c r="E149" s="3"/>
      <c r="F149" s="3"/>
      <c r="G149" s="3"/>
      <c r="H149" s="3"/>
      <c r="I149" s="3"/>
      <c r="J149" s="3"/>
      <c r="K149" s="49"/>
      <c r="L149" s="3"/>
      <c r="M149" s="3"/>
      <c r="N149" s="3"/>
      <c r="O149" s="3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36" ht="15.75" customHeight="1">
      <c r="A150" s="5"/>
      <c r="B150" s="3"/>
      <c r="C150" s="3"/>
      <c r="D150" s="3"/>
      <c r="E150" s="3"/>
      <c r="F150" s="3"/>
      <c r="G150" s="3"/>
      <c r="H150" s="3"/>
      <c r="I150" s="3"/>
      <c r="J150" s="3"/>
      <c r="K150" s="49"/>
      <c r="L150" s="3"/>
      <c r="M150" s="3"/>
      <c r="N150" s="3"/>
      <c r="O150" s="3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36" ht="15.75" customHeight="1">
      <c r="A151" s="5"/>
      <c r="B151" s="3"/>
      <c r="C151" s="3"/>
      <c r="D151" s="3"/>
      <c r="E151" s="3"/>
      <c r="F151" s="3"/>
      <c r="G151" s="3"/>
      <c r="H151" s="3"/>
      <c r="I151" s="3"/>
      <c r="J151" s="3"/>
      <c r="K151" s="49"/>
      <c r="L151" s="3"/>
      <c r="M151" s="3"/>
      <c r="N151" s="3"/>
      <c r="O151" s="3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36" ht="15.75" customHeight="1">
      <c r="A152" s="5"/>
      <c r="B152" s="3"/>
      <c r="C152" s="3"/>
      <c r="D152" s="3"/>
      <c r="E152" s="3"/>
      <c r="F152" s="3"/>
      <c r="G152" s="3"/>
      <c r="H152" s="3"/>
      <c r="I152" s="3"/>
      <c r="J152" s="3"/>
      <c r="K152" s="49"/>
      <c r="L152" s="3"/>
      <c r="M152" s="3"/>
      <c r="N152" s="3"/>
      <c r="O152" s="3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36" ht="15.75" customHeight="1">
      <c r="A153" s="5"/>
      <c r="B153" s="3"/>
      <c r="C153" s="3"/>
      <c r="D153" s="3"/>
      <c r="E153" s="3"/>
      <c r="F153" s="3"/>
      <c r="G153" s="3"/>
      <c r="H153" s="3"/>
      <c r="I153" s="3"/>
      <c r="J153" s="3"/>
      <c r="K153" s="49"/>
      <c r="L153" s="3"/>
      <c r="M153" s="3"/>
      <c r="N153" s="3"/>
      <c r="O153" s="3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36" ht="15.75" customHeight="1">
      <c r="A154" s="5"/>
      <c r="B154" s="3"/>
      <c r="C154" s="3"/>
      <c r="D154" s="3"/>
      <c r="E154" s="3"/>
      <c r="F154" s="3"/>
      <c r="G154" s="3"/>
      <c r="H154" s="3"/>
      <c r="I154" s="3"/>
      <c r="J154" s="3"/>
      <c r="K154" s="49"/>
      <c r="L154" s="3"/>
      <c r="M154" s="3"/>
      <c r="N154" s="3"/>
      <c r="O154" s="3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36" ht="15.75" customHeight="1">
      <c r="A155" s="5"/>
      <c r="B155" s="3"/>
      <c r="C155" s="3"/>
      <c r="D155" s="3"/>
      <c r="E155" s="3"/>
      <c r="F155" s="3"/>
      <c r="G155" s="3"/>
      <c r="H155" s="3"/>
      <c r="I155" s="3"/>
      <c r="J155" s="3"/>
      <c r="K155" s="49"/>
      <c r="L155" s="3"/>
      <c r="M155" s="3"/>
      <c r="N155" s="3"/>
      <c r="O155" s="3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1:36" ht="15.75" customHeight="1">
      <c r="A156" s="5"/>
      <c r="B156" s="3"/>
      <c r="C156" s="3"/>
      <c r="D156" s="3"/>
      <c r="E156" s="3"/>
      <c r="F156" s="3"/>
      <c r="G156" s="3"/>
      <c r="H156" s="3"/>
      <c r="I156" s="3"/>
      <c r="J156" s="3"/>
      <c r="K156" s="49"/>
      <c r="L156" s="3"/>
      <c r="M156" s="3"/>
      <c r="N156" s="3"/>
      <c r="O156" s="3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1:36" ht="15.75" customHeight="1">
      <c r="A157" s="5"/>
      <c r="B157" s="3"/>
      <c r="C157" s="3"/>
      <c r="D157" s="3"/>
      <c r="E157" s="3"/>
      <c r="F157" s="3"/>
      <c r="G157" s="3"/>
      <c r="H157" s="3"/>
      <c r="I157" s="3"/>
      <c r="J157" s="3"/>
      <c r="K157" s="49"/>
      <c r="L157" s="3"/>
      <c r="M157" s="3"/>
      <c r="N157" s="3"/>
      <c r="O157" s="3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1:36" ht="15.75" customHeight="1">
      <c r="A158" s="5"/>
      <c r="B158" s="3"/>
      <c r="C158" s="3"/>
      <c r="D158" s="3"/>
      <c r="E158" s="3"/>
      <c r="F158" s="3"/>
      <c r="G158" s="3"/>
      <c r="H158" s="3"/>
      <c r="I158" s="3"/>
      <c r="J158" s="3"/>
      <c r="K158" s="49"/>
      <c r="L158" s="3"/>
      <c r="M158" s="3"/>
      <c r="N158" s="3"/>
      <c r="O158" s="3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1:36" ht="15.75" customHeight="1">
      <c r="A159" s="5"/>
      <c r="B159" s="3"/>
      <c r="C159" s="3"/>
      <c r="D159" s="3"/>
      <c r="E159" s="3"/>
      <c r="F159" s="3"/>
      <c r="G159" s="3"/>
      <c r="H159" s="3"/>
      <c r="I159" s="3"/>
      <c r="J159" s="3"/>
      <c r="K159" s="49"/>
      <c r="L159" s="3"/>
      <c r="M159" s="3"/>
      <c r="N159" s="3"/>
      <c r="O159" s="3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1:36" ht="15.75" customHeight="1">
      <c r="A160" s="5"/>
      <c r="B160" s="3"/>
      <c r="C160" s="3"/>
      <c r="D160" s="3"/>
      <c r="E160" s="3"/>
      <c r="F160" s="3"/>
      <c r="G160" s="3"/>
      <c r="H160" s="3"/>
      <c r="I160" s="3"/>
      <c r="J160" s="3"/>
      <c r="K160" s="49"/>
      <c r="L160" s="3"/>
      <c r="M160" s="3"/>
      <c r="N160" s="3"/>
      <c r="O160" s="3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1:36" ht="15.75" customHeight="1">
      <c r="A161" s="5"/>
      <c r="B161" s="3"/>
      <c r="C161" s="3"/>
      <c r="D161" s="3"/>
      <c r="E161" s="3"/>
      <c r="F161" s="3"/>
      <c r="G161" s="3"/>
      <c r="H161" s="3"/>
      <c r="I161" s="3"/>
      <c r="J161" s="3"/>
      <c r="K161" s="49"/>
      <c r="L161" s="3"/>
      <c r="M161" s="3"/>
      <c r="N161" s="3"/>
      <c r="O161" s="3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1:36" ht="15.75" customHeight="1">
      <c r="A162" s="5"/>
      <c r="B162" s="3"/>
      <c r="C162" s="3"/>
      <c r="D162" s="3"/>
      <c r="E162" s="3"/>
      <c r="F162" s="3"/>
      <c r="G162" s="3"/>
      <c r="H162" s="3"/>
      <c r="I162" s="3"/>
      <c r="J162" s="3"/>
      <c r="K162" s="49"/>
      <c r="L162" s="3"/>
      <c r="M162" s="3"/>
      <c r="N162" s="3"/>
      <c r="O162" s="3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1:36" ht="15.75" customHeight="1">
      <c r="A163" s="5"/>
      <c r="B163" s="3"/>
      <c r="C163" s="3"/>
      <c r="D163" s="3"/>
      <c r="E163" s="3"/>
      <c r="F163" s="3"/>
      <c r="G163" s="3"/>
      <c r="H163" s="3"/>
      <c r="I163" s="3"/>
      <c r="J163" s="3"/>
      <c r="K163" s="49"/>
      <c r="L163" s="3"/>
      <c r="M163" s="3"/>
      <c r="N163" s="3"/>
      <c r="O163" s="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1:36" ht="15.75" customHeight="1">
      <c r="A164" s="5"/>
      <c r="B164" s="3"/>
      <c r="C164" s="3"/>
      <c r="D164" s="3"/>
      <c r="E164" s="3"/>
      <c r="F164" s="3"/>
      <c r="G164" s="3"/>
      <c r="H164" s="3"/>
      <c r="I164" s="3"/>
      <c r="J164" s="3"/>
      <c r="K164" s="49"/>
      <c r="L164" s="3"/>
      <c r="M164" s="3"/>
      <c r="N164" s="3"/>
      <c r="O164" s="3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1:36" ht="15.75" customHeight="1">
      <c r="A165" s="5"/>
      <c r="B165" s="3"/>
      <c r="C165" s="3"/>
      <c r="D165" s="3"/>
      <c r="E165" s="3"/>
      <c r="F165" s="3"/>
      <c r="G165" s="3"/>
      <c r="H165" s="3"/>
      <c r="I165" s="3"/>
      <c r="J165" s="3"/>
      <c r="K165" s="49"/>
      <c r="L165" s="3"/>
      <c r="M165" s="3"/>
      <c r="N165" s="3"/>
      <c r="O165" s="3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1:36" ht="15.75" customHeight="1">
      <c r="A166" s="5"/>
      <c r="B166" s="3"/>
      <c r="C166" s="3"/>
      <c r="D166" s="3"/>
      <c r="E166" s="3"/>
      <c r="F166" s="3"/>
      <c r="G166" s="3"/>
      <c r="H166" s="3"/>
      <c r="I166" s="3"/>
      <c r="J166" s="3"/>
      <c r="K166" s="49"/>
      <c r="L166" s="3"/>
      <c r="M166" s="3"/>
      <c r="N166" s="3"/>
      <c r="O166" s="3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1:36" ht="15.75" customHeight="1">
      <c r="A167" s="5"/>
      <c r="B167" s="3"/>
      <c r="C167" s="3"/>
      <c r="D167" s="3"/>
      <c r="E167" s="3"/>
      <c r="F167" s="3"/>
      <c r="G167" s="3"/>
      <c r="H167" s="3"/>
      <c r="I167" s="3"/>
      <c r="J167" s="3"/>
      <c r="K167" s="49"/>
      <c r="L167" s="3"/>
      <c r="M167" s="3"/>
      <c r="N167" s="3"/>
      <c r="O167" s="3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1:36" ht="15.75" customHeight="1">
      <c r="A168" s="5"/>
      <c r="B168" s="3"/>
      <c r="C168" s="3"/>
      <c r="D168" s="3"/>
      <c r="E168" s="3"/>
      <c r="F168" s="3"/>
      <c r="G168" s="3"/>
      <c r="H168" s="3"/>
      <c r="I168" s="3"/>
      <c r="J168" s="3"/>
      <c r="K168" s="49"/>
      <c r="L168" s="3"/>
      <c r="M168" s="3"/>
      <c r="N168" s="3"/>
      <c r="O168" s="3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1:36" ht="15.75" customHeight="1">
      <c r="A169" s="5"/>
      <c r="B169" s="3"/>
      <c r="C169" s="3"/>
      <c r="D169" s="3"/>
      <c r="E169" s="3"/>
      <c r="F169" s="3"/>
      <c r="G169" s="3"/>
      <c r="H169" s="3"/>
      <c r="I169" s="3"/>
      <c r="J169" s="3"/>
      <c r="K169" s="49"/>
      <c r="L169" s="3"/>
      <c r="M169" s="3"/>
      <c r="N169" s="3"/>
      <c r="O169" s="3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1:36" ht="15.75" customHeight="1">
      <c r="A170" s="5"/>
      <c r="B170" s="3"/>
      <c r="C170" s="3"/>
      <c r="D170" s="3"/>
      <c r="E170" s="3"/>
      <c r="F170" s="3"/>
      <c r="G170" s="3"/>
      <c r="H170" s="3"/>
      <c r="I170" s="3"/>
      <c r="J170" s="3"/>
      <c r="K170" s="49"/>
      <c r="L170" s="3"/>
      <c r="M170" s="3"/>
      <c r="N170" s="3"/>
      <c r="O170" s="3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1:36" ht="15.75" customHeight="1">
      <c r="A171" s="5"/>
      <c r="B171" s="3"/>
      <c r="C171" s="3"/>
      <c r="D171" s="3"/>
      <c r="E171" s="3"/>
      <c r="F171" s="3"/>
      <c r="G171" s="3"/>
      <c r="H171" s="3"/>
      <c r="I171" s="3"/>
      <c r="J171" s="3"/>
      <c r="K171" s="49"/>
      <c r="L171" s="3"/>
      <c r="M171" s="3"/>
      <c r="N171" s="3"/>
      <c r="O171" s="3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1:36" ht="15.75" customHeight="1">
      <c r="A172" s="5"/>
      <c r="B172" s="3"/>
      <c r="C172" s="3"/>
      <c r="D172" s="3"/>
      <c r="E172" s="3"/>
      <c r="F172" s="3"/>
      <c r="G172" s="3"/>
      <c r="H172" s="3"/>
      <c r="I172" s="3"/>
      <c r="J172" s="3"/>
      <c r="K172" s="49"/>
      <c r="L172" s="3"/>
      <c r="M172" s="3"/>
      <c r="N172" s="3"/>
      <c r="O172" s="3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1:36" ht="15.75" customHeight="1">
      <c r="A173" s="5"/>
      <c r="B173" s="3"/>
      <c r="C173" s="3"/>
      <c r="D173" s="3"/>
      <c r="E173" s="3"/>
      <c r="F173" s="3"/>
      <c r="G173" s="3"/>
      <c r="H173" s="3"/>
      <c r="I173" s="3"/>
      <c r="J173" s="3"/>
      <c r="K173" s="49"/>
      <c r="L173" s="3"/>
      <c r="M173" s="3"/>
      <c r="N173" s="3"/>
      <c r="O173" s="3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1:36" ht="15.75" customHeight="1">
      <c r="A174" s="5"/>
      <c r="B174" s="3"/>
      <c r="C174" s="3"/>
      <c r="D174" s="3"/>
      <c r="E174" s="3"/>
      <c r="F174" s="3"/>
      <c r="G174" s="3"/>
      <c r="H174" s="3"/>
      <c r="I174" s="3"/>
      <c r="J174" s="3"/>
      <c r="K174" s="49"/>
      <c r="L174" s="3"/>
      <c r="M174" s="3"/>
      <c r="N174" s="3"/>
      <c r="O174" s="3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1:36" ht="15.75" customHeight="1">
      <c r="A175" s="5"/>
      <c r="B175" s="3"/>
      <c r="C175" s="3"/>
      <c r="D175" s="3"/>
      <c r="E175" s="3"/>
      <c r="F175" s="3"/>
      <c r="G175" s="3"/>
      <c r="H175" s="3"/>
      <c r="I175" s="3"/>
      <c r="J175" s="3"/>
      <c r="K175" s="49"/>
      <c r="L175" s="3"/>
      <c r="M175" s="3"/>
      <c r="N175" s="3"/>
      <c r="O175" s="3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1:36" ht="15.75" customHeight="1">
      <c r="A176" s="5"/>
      <c r="B176" s="3"/>
      <c r="C176" s="3"/>
      <c r="D176" s="3"/>
      <c r="E176" s="3"/>
      <c r="F176" s="3"/>
      <c r="G176" s="3"/>
      <c r="H176" s="3"/>
      <c r="I176" s="3"/>
      <c r="J176" s="3"/>
      <c r="K176" s="49"/>
      <c r="L176" s="3"/>
      <c r="M176" s="3"/>
      <c r="N176" s="3"/>
      <c r="O176" s="3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1:36" ht="15.75" customHeight="1">
      <c r="A177" s="5"/>
      <c r="B177" s="3"/>
      <c r="C177" s="3"/>
      <c r="D177" s="3"/>
      <c r="E177" s="3"/>
      <c r="F177" s="3"/>
      <c r="G177" s="3"/>
      <c r="H177" s="3"/>
      <c r="I177" s="3"/>
      <c r="J177" s="3"/>
      <c r="K177" s="49"/>
      <c r="L177" s="3"/>
      <c r="M177" s="3"/>
      <c r="N177" s="3"/>
      <c r="O177" s="3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1:36" ht="15.75" customHeight="1">
      <c r="A178" s="5"/>
      <c r="B178" s="3"/>
      <c r="C178" s="3"/>
      <c r="D178" s="3"/>
      <c r="E178" s="3"/>
      <c r="F178" s="3"/>
      <c r="G178" s="3"/>
      <c r="H178" s="3"/>
      <c r="I178" s="3"/>
      <c r="J178" s="3"/>
      <c r="K178" s="49"/>
      <c r="L178" s="3"/>
      <c r="M178" s="3"/>
      <c r="N178" s="3"/>
      <c r="O178" s="3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1:36" ht="15.75" customHeight="1">
      <c r="A179" s="5"/>
      <c r="B179" s="3"/>
      <c r="C179" s="3"/>
      <c r="D179" s="3"/>
      <c r="E179" s="3"/>
      <c r="F179" s="3"/>
      <c r="G179" s="3"/>
      <c r="H179" s="3"/>
      <c r="I179" s="3"/>
      <c r="J179" s="3"/>
      <c r="K179" s="49"/>
      <c r="L179" s="3"/>
      <c r="M179" s="3"/>
      <c r="N179" s="3"/>
      <c r="O179" s="3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1:36" ht="15.75" customHeight="1">
      <c r="A180" s="5"/>
      <c r="B180" s="3"/>
      <c r="C180" s="3"/>
      <c r="D180" s="3"/>
      <c r="E180" s="3"/>
      <c r="F180" s="3"/>
      <c r="G180" s="3"/>
      <c r="H180" s="3"/>
      <c r="I180" s="3"/>
      <c r="J180" s="3"/>
      <c r="K180" s="49"/>
      <c r="L180" s="3"/>
      <c r="M180" s="3"/>
      <c r="N180" s="3"/>
      <c r="O180" s="3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1:36" ht="15.75" customHeight="1">
      <c r="A181" s="5"/>
      <c r="B181" s="3"/>
      <c r="C181" s="3"/>
      <c r="D181" s="3"/>
      <c r="E181" s="3"/>
      <c r="F181" s="3"/>
      <c r="G181" s="3"/>
      <c r="H181" s="3"/>
      <c r="I181" s="3"/>
      <c r="J181" s="3"/>
      <c r="K181" s="49"/>
      <c r="L181" s="3"/>
      <c r="M181" s="3"/>
      <c r="N181" s="3"/>
      <c r="O181" s="3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1:36" ht="15.75" customHeight="1">
      <c r="A182" s="5"/>
      <c r="B182" s="3"/>
      <c r="C182" s="3"/>
      <c r="D182" s="3"/>
      <c r="E182" s="3"/>
      <c r="F182" s="3"/>
      <c r="G182" s="3"/>
      <c r="H182" s="3"/>
      <c r="I182" s="3"/>
      <c r="J182" s="3"/>
      <c r="K182" s="49"/>
      <c r="L182" s="3"/>
      <c r="M182" s="3"/>
      <c r="N182" s="3"/>
      <c r="O182" s="3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1:36" ht="15.75" customHeight="1">
      <c r="A183" s="5"/>
      <c r="B183" s="3"/>
      <c r="C183" s="3"/>
      <c r="D183" s="3"/>
      <c r="E183" s="3"/>
      <c r="F183" s="3"/>
      <c r="G183" s="3"/>
      <c r="H183" s="3"/>
      <c r="I183" s="3"/>
      <c r="J183" s="3"/>
      <c r="K183" s="49"/>
      <c r="L183" s="3"/>
      <c r="M183" s="3"/>
      <c r="N183" s="3"/>
      <c r="O183" s="3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1:36" ht="15.75" customHeight="1">
      <c r="A184" s="5"/>
      <c r="B184" s="3"/>
      <c r="C184" s="3"/>
      <c r="D184" s="3"/>
      <c r="E184" s="3"/>
      <c r="F184" s="3"/>
      <c r="G184" s="3"/>
      <c r="H184" s="3"/>
      <c r="I184" s="3"/>
      <c r="J184" s="3"/>
      <c r="K184" s="49"/>
      <c r="L184" s="3"/>
      <c r="M184" s="3"/>
      <c r="N184" s="3"/>
      <c r="O184" s="3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1:36" ht="15.75" customHeight="1">
      <c r="A185" s="5"/>
      <c r="B185" s="3"/>
      <c r="C185" s="3"/>
      <c r="D185" s="3"/>
      <c r="E185" s="3"/>
      <c r="F185" s="3"/>
      <c r="G185" s="3"/>
      <c r="H185" s="3"/>
      <c r="I185" s="3"/>
      <c r="J185" s="3"/>
      <c r="K185" s="49"/>
      <c r="L185" s="3"/>
      <c r="M185" s="3"/>
      <c r="N185" s="3"/>
      <c r="O185" s="3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1:36" ht="15.75" customHeight="1">
      <c r="A186" s="5"/>
      <c r="B186" s="3"/>
      <c r="C186" s="3"/>
      <c r="D186" s="3"/>
      <c r="E186" s="3"/>
      <c r="F186" s="3"/>
      <c r="G186" s="3"/>
      <c r="H186" s="3"/>
      <c r="I186" s="3"/>
      <c r="J186" s="3"/>
      <c r="K186" s="49"/>
      <c r="L186" s="3"/>
      <c r="M186" s="3"/>
      <c r="N186" s="3"/>
      <c r="O186" s="3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1:36" ht="15.75" customHeight="1">
      <c r="A187" s="5"/>
      <c r="B187" s="3"/>
      <c r="C187" s="3"/>
      <c r="D187" s="3"/>
      <c r="E187" s="3"/>
      <c r="F187" s="3"/>
      <c r="G187" s="3"/>
      <c r="H187" s="3"/>
      <c r="I187" s="3"/>
      <c r="J187" s="3"/>
      <c r="K187" s="49"/>
      <c r="L187" s="3"/>
      <c r="M187" s="3"/>
      <c r="N187" s="3"/>
      <c r="O187" s="3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1:36" ht="15.75" customHeight="1">
      <c r="A188" s="5"/>
      <c r="B188" s="3"/>
      <c r="C188" s="3"/>
      <c r="D188" s="3"/>
      <c r="E188" s="3"/>
      <c r="F188" s="3"/>
      <c r="G188" s="3"/>
      <c r="H188" s="3"/>
      <c r="I188" s="3"/>
      <c r="J188" s="3"/>
      <c r="K188" s="49"/>
      <c r="L188" s="3"/>
      <c r="M188" s="3"/>
      <c r="N188" s="3"/>
      <c r="O188" s="3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1:36" ht="15.75" customHeight="1">
      <c r="A189" s="5"/>
      <c r="B189" s="3"/>
      <c r="C189" s="3"/>
      <c r="D189" s="3"/>
      <c r="E189" s="3"/>
      <c r="F189" s="3"/>
      <c r="G189" s="3"/>
      <c r="H189" s="3"/>
      <c r="I189" s="3"/>
      <c r="J189" s="3"/>
      <c r="K189" s="49"/>
      <c r="L189" s="3"/>
      <c r="M189" s="3"/>
      <c r="N189" s="3"/>
      <c r="O189" s="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1:36" ht="15.75" customHeight="1">
      <c r="A190" s="5"/>
      <c r="B190" s="3"/>
      <c r="C190" s="3"/>
      <c r="D190" s="3"/>
      <c r="E190" s="3"/>
      <c r="F190" s="3"/>
      <c r="G190" s="3"/>
      <c r="H190" s="3"/>
      <c r="I190" s="3"/>
      <c r="J190" s="3"/>
      <c r="K190" s="49"/>
      <c r="L190" s="3"/>
      <c r="M190" s="3"/>
      <c r="N190" s="3"/>
      <c r="O190" s="3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1:36" ht="15.75" customHeight="1">
      <c r="A191" s="5"/>
      <c r="B191" s="3"/>
      <c r="C191" s="3"/>
      <c r="D191" s="3"/>
      <c r="E191" s="3"/>
      <c r="F191" s="3"/>
      <c r="G191" s="3"/>
      <c r="H191" s="3"/>
      <c r="I191" s="3"/>
      <c r="J191" s="3"/>
      <c r="K191" s="49"/>
      <c r="L191" s="3"/>
      <c r="M191" s="3"/>
      <c r="N191" s="3"/>
      <c r="O191" s="3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1:36" ht="15.75" customHeight="1">
      <c r="A192" s="5"/>
      <c r="B192" s="3"/>
      <c r="C192" s="3"/>
      <c r="D192" s="3"/>
      <c r="E192" s="3"/>
      <c r="F192" s="3"/>
      <c r="G192" s="3"/>
      <c r="H192" s="3"/>
      <c r="I192" s="3"/>
      <c r="J192" s="3"/>
      <c r="K192" s="49"/>
      <c r="L192" s="3"/>
      <c r="M192" s="3"/>
      <c r="N192" s="3"/>
      <c r="O192" s="3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1:36" ht="15.75" customHeight="1">
      <c r="A193" s="5"/>
      <c r="B193" s="3"/>
      <c r="C193" s="3"/>
      <c r="D193" s="3"/>
      <c r="E193" s="3"/>
      <c r="F193" s="3"/>
      <c r="G193" s="3"/>
      <c r="H193" s="3"/>
      <c r="I193" s="3"/>
      <c r="J193" s="3"/>
      <c r="K193" s="49"/>
      <c r="L193" s="3"/>
      <c r="M193" s="3"/>
      <c r="N193" s="3"/>
      <c r="O193" s="3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1:36" ht="15.75" customHeight="1">
      <c r="A194" s="5"/>
      <c r="B194" s="3"/>
      <c r="C194" s="3"/>
      <c r="D194" s="3"/>
      <c r="E194" s="3"/>
      <c r="F194" s="3"/>
      <c r="G194" s="3"/>
      <c r="H194" s="3"/>
      <c r="I194" s="3"/>
      <c r="J194" s="3"/>
      <c r="K194" s="49"/>
      <c r="L194" s="3"/>
      <c r="M194" s="3"/>
      <c r="N194" s="3"/>
      <c r="O194" s="3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1:36" ht="15.75" customHeight="1">
      <c r="A195" s="5"/>
      <c r="B195" s="3"/>
      <c r="C195" s="3"/>
      <c r="D195" s="3"/>
      <c r="E195" s="3"/>
      <c r="F195" s="3"/>
      <c r="G195" s="3"/>
      <c r="H195" s="3"/>
      <c r="I195" s="3"/>
      <c r="J195" s="3"/>
      <c r="K195" s="49"/>
      <c r="L195" s="3"/>
      <c r="M195" s="3"/>
      <c r="N195" s="3"/>
      <c r="O195" s="3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1:36" ht="15.75" customHeight="1">
      <c r="A196" s="5"/>
      <c r="B196" s="3"/>
      <c r="C196" s="3"/>
      <c r="D196" s="3"/>
      <c r="E196" s="3"/>
      <c r="F196" s="3"/>
      <c r="G196" s="3"/>
      <c r="H196" s="3"/>
      <c r="I196" s="3"/>
      <c r="J196" s="3"/>
      <c r="K196" s="49"/>
      <c r="L196" s="3"/>
      <c r="M196" s="3"/>
      <c r="N196" s="3"/>
      <c r="O196" s="3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1:36" ht="15.75" customHeight="1">
      <c r="A197" s="5"/>
      <c r="B197" s="3"/>
      <c r="C197" s="3"/>
      <c r="D197" s="3"/>
      <c r="E197" s="3"/>
      <c r="F197" s="3"/>
      <c r="G197" s="3"/>
      <c r="H197" s="3"/>
      <c r="I197" s="3"/>
      <c r="J197" s="3"/>
      <c r="K197" s="49"/>
      <c r="L197" s="3"/>
      <c r="M197" s="3"/>
      <c r="N197" s="3"/>
      <c r="O197" s="3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1:36" ht="15.75" customHeight="1">
      <c r="A198" s="5"/>
      <c r="B198" s="3"/>
      <c r="C198" s="3"/>
      <c r="D198" s="3"/>
      <c r="E198" s="3"/>
      <c r="F198" s="3"/>
      <c r="G198" s="3"/>
      <c r="H198" s="3"/>
      <c r="I198" s="3"/>
      <c r="J198" s="3"/>
      <c r="K198" s="49"/>
      <c r="L198" s="3"/>
      <c r="M198" s="3"/>
      <c r="N198" s="3"/>
      <c r="O198" s="3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1:36" ht="15.75" customHeight="1">
      <c r="A199" s="5"/>
      <c r="B199" s="3"/>
      <c r="C199" s="3"/>
      <c r="D199" s="3"/>
      <c r="E199" s="3"/>
      <c r="F199" s="3"/>
      <c r="G199" s="3"/>
      <c r="H199" s="3"/>
      <c r="I199" s="3"/>
      <c r="J199" s="3"/>
      <c r="K199" s="49"/>
      <c r="L199" s="3"/>
      <c r="M199" s="3"/>
      <c r="N199" s="3"/>
      <c r="O199" s="3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1:36" ht="15.75" customHeight="1">
      <c r="A200" s="5"/>
      <c r="B200" s="3"/>
      <c r="C200" s="3"/>
      <c r="D200" s="3"/>
      <c r="E200" s="3"/>
      <c r="F200" s="3"/>
      <c r="G200" s="3"/>
      <c r="H200" s="3"/>
      <c r="I200" s="3"/>
      <c r="J200" s="3"/>
      <c r="K200" s="49"/>
      <c r="L200" s="3"/>
      <c r="M200" s="3"/>
      <c r="N200" s="3"/>
      <c r="O200" s="3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1:36" ht="15.75" customHeight="1">
      <c r="A201" s="5"/>
      <c r="B201" s="3"/>
      <c r="C201" s="3"/>
      <c r="D201" s="3"/>
      <c r="E201" s="3"/>
      <c r="F201" s="3"/>
      <c r="G201" s="3"/>
      <c r="H201" s="3"/>
      <c r="I201" s="3"/>
      <c r="J201" s="3"/>
      <c r="K201" s="49"/>
      <c r="L201" s="3"/>
      <c r="M201" s="3"/>
      <c r="N201" s="3"/>
      <c r="O201" s="3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1:36" ht="15.75" customHeight="1">
      <c r="A202" s="5"/>
      <c r="B202" s="3"/>
      <c r="C202" s="3"/>
      <c r="D202" s="3"/>
      <c r="E202" s="3"/>
      <c r="F202" s="3"/>
      <c r="G202" s="3"/>
      <c r="H202" s="3"/>
      <c r="I202" s="3"/>
      <c r="J202" s="3"/>
      <c r="K202" s="49"/>
      <c r="L202" s="3"/>
      <c r="M202" s="3"/>
      <c r="N202" s="3"/>
      <c r="O202" s="3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1:36" ht="15.75" customHeight="1">
      <c r="A203" s="5"/>
      <c r="B203" s="3"/>
      <c r="C203" s="3"/>
      <c r="D203" s="3"/>
      <c r="E203" s="3"/>
      <c r="F203" s="3"/>
      <c r="G203" s="3"/>
      <c r="H203" s="3"/>
      <c r="I203" s="3"/>
      <c r="J203" s="3"/>
      <c r="K203" s="49"/>
      <c r="L203" s="3"/>
      <c r="M203" s="3"/>
      <c r="N203" s="3"/>
      <c r="O203" s="3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1:36" ht="15.75" customHeight="1">
      <c r="A204" s="5"/>
      <c r="B204" s="3"/>
      <c r="C204" s="3"/>
      <c r="D204" s="3"/>
      <c r="E204" s="3"/>
      <c r="F204" s="3"/>
      <c r="G204" s="3"/>
      <c r="H204" s="3"/>
      <c r="I204" s="3"/>
      <c r="J204" s="3"/>
      <c r="K204" s="49"/>
      <c r="L204" s="3"/>
      <c r="M204" s="3"/>
      <c r="N204" s="3"/>
      <c r="O204" s="3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1:36" ht="15.75" customHeight="1">
      <c r="A205" s="5"/>
      <c r="B205" s="3"/>
      <c r="C205" s="3"/>
      <c r="D205" s="3"/>
      <c r="E205" s="3"/>
      <c r="F205" s="3"/>
      <c r="G205" s="3"/>
      <c r="H205" s="3"/>
      <c r="I205" s="3"/>
      <c r="J205" s="3"/>
      <c r="K205" s="49"/>
      <c r="L205" s="3"/>
      <c r="M205" s="3"/>
      <c r="N205" s="3"/>
      <c r="O205" s="3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1:36" ht="15.75" customHeight="1">
      <c r="A206" s="5"/>
      <c r="B206" s="3"/>
      <c r="C206" s="3"/>
      <c r="D206" s="3"/>
      <c r="E206" s="3"/>
      <c r="F206" s="3"/>
      <c r="G206" s="3"/>
      <c r="H206" s="3"/>
      <c r="I206" s="3"/>
      <c r="J206" s="3"/>
      <c r="K206" s="49"/>
      <c r="L206" s="3"/>
      <c r="M206" s="3"/>
      <c r="N206" s="3"/>
      <c r="O206" s="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1:36" ht="15.75" customHeight="1">
      <c r="A207" s="5"/>
      <c r="B207" s="3"/>
      <c r="C207" s="3"/>
      <c r="D207" s="3"/>
      <c r="E207" s="3"/>
      <c r="F207" s="3"/>
      <c r="G207" s="3"/>
      <c r="H207" s="3"/>
      <c r="I207" s="3"/>
      <c r="J207" s="3"/>
      <c r="K207" s="49"/>
      <c r="L207" s="3"/>
      <c r="M207" s="3"/>
      <c r="N207" s="3"/>
      <c r="O207" s="3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1:36" ht="15.75" customHeight="1">
      <c r="A208" s="5"/>
      <c r="B208" s="3"/>
      <c r="C208" s="3"/>
      <c r="D208" s="3"/>
      <c r="E208" s="3"/>
      <c r="F208" s="3"/>
      <c r="G208" s="3"/>
      <c r="H208" s="3"/>
      <c r="I208" s="3"/>
      <c r="J208" s="3"/>
      <c r="K208" s="49"/>
      <c r="L208" s="3"/>
      <c r="M208" s="3"/>
      <c r="N208" s="3"/>
      <c r="O208" s="3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:36" ht="15.75" customHeight="1">
      <c r="A209" s="5"/>
      <c r="B209" s="3"/>
      <c r="C209" s="3"/>
      <c r="D209" s="3"/>
      <c r="E209" s="3"/>
      <c r="F209" s="3"/>
      <c r="G209" s="3"/>
      <c r="H209" s="3"/>
      <c r="I209" s="3"/>
      <c r="J209" s="3"/>
      <c r="K209" s="49"/>
      <c r="L209" s="3"/>
      <c r="M209" s="3"/>
      <c r="N209" s="3"/>
      <c r="O209" s="3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:36" ht="15.75" customHeight="1">
      <c r="A210" s="5"/>
      <c r="B210" s="3"/>
      <c r="C210" s="3"/>
      <c r="D210" s="3"/>
      <c r="E210" s="3"/>
      <c r="F210" s="3"/>
      <c r="G210" s="3"/>
      <c r="H210" s="3"/>
      <c r="I210" s="3"/>
      <c r="J210" s="3"/>
      <c r="K210" s="49"/>
      <c r="L210" s="3"/>
      <c r="M210" s="3"/>
      <c r="N210" s="3"/>
      <c r="O210" s="3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:36" ht="15.75" customHeight="1">
      <c r="A211" s="5"/>
      <c r="B211" s="3"/>
      <c r="C211" s="3"/>
      <c r="D211" s="3"/>
      <c r="E211" s="3"/>
      <c r="F211" s="3"/>
      <c r="G211" s="3"/>
      <c r="H211" s="3"/>
      <c r="I211" s="3"/>
      <c r="J211" s="3"/>
      <c r="K211" s="49"/>
      <c r="L211" s="3"/>
      <c r="M211" s="3"/>
      <c r="N211" s="3"/>
      <c r="O211" s="3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:36" ht="15.75" customHeight="1">
      <c r="A212" s="5"/>
      <c r="B212" s="3"/>
      <c r="C212" s="3"/>
      <c r="D212" s="3"/>
      <c r="E212" s="3"/>
      <c r="F212" s="3"/>
      <c r="G212" s="3"/>
      <c r="H212" s="3"/>
      <c r="I212" s="3"/>
      <c r="J212" s="3"/>
      <c r="K212" s="49"/>
      <c r="L212" s="3"/>
      <c r="M212" s="3"/>
      <c r="N212" s="3"/>
      <c r="O212" s="3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:36" ht="15.75" customHeight="1">
      <c r="A213" s="5"/>
      <c r="B213" s="3"/>
      <c r="C213" s="3"/>
      <c r="D213" s="3"/>
      <c r="E213" s="3"/>
      <c r="F213" s="3"/>
      <c r="G213" s="3"/>
      <c r="H213" s="3"/>
      <c r="I213" s="3"/>
      <c r="J213" s="3"/>
      <c r="K213" s="49"/>
      <c r="L213" s="3"/>
      <c r="M213" s="3"/>
      <c r="N213" s="3"/>
      <c r="O213" s="3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:36" ht="15.75" customHeight="1">
      <c r="A214" s="5"/>
      <c r="B214" s="3"/>
      <c r="C214" s="3"/>
      <c r="D214" s="3"/>
      <c r="E214" s="3"/>
      <c r="F214" s="3"/>
      <c r="G214" s="3"/>
      <c r="H214" s="3"/>
      <c r="I214" s="3"/>
      <c r="J214" s="3"/>
      <c r="K214" s="49"/>
      <c r="L214" s="3"/>
      <c r="M214" s="3"/>
      <c r="N214" s="3"/>
      <c r="O214" s="3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:36" ht="15.75" customHeight="1">
      <c r="A215" s="5"/>
      <c r="B215" s="3"/>
      <c r="C215" s="3"/>
      <c r="D215" s="3"/>
      <c r="E215" s="3"/>
      <c r="F215" s="3"/>
      <c r="G215" s="3"/>
      <c r="H215" s="3"/>
      <c r="I215" s="3"/>
      <c r="J215" s="3"/>
      <c r="K215" s="49"/>
      <c r="L215" s="3"/>
      <c r="M215" s="3"/>
      <c r="N215" s="3"/>
      <c r="O215" s="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:36" ht="15.75" customHeight="1">
      <c r="A216" s="5"/>
      <c r="B216" s="3"/>
      <c r="C216" s="3"/>
      <c r="D216" s="3"/>
      <c r="E216" s="3"/>
      <c r="F216" s="3"/>
      <c r="G216" s="3"/>
      <c r="H216" s="3"/>
      <c r="I216" s="3"/>
      <c r="J216" s="3"/>
      <c r="K216" s="49"/>
      <c r="L216" s="3"/>
      <c r="M216" s="3"/>
      <c r="N216" s="3"/>
      <c r="O216" s="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:36" ht="15.75" customHeight="1">
      <c r="A217" s="5"/>
      <c r="B217" s="3"/>
      <c r="C217" s="3"/>
      <c r="D217" s="3"/>
      <c r="E217" s="3"/>
      <c r="F217" s="3"/>
      <c r="G217" s="3"/>
      <c r="H217" s="3"/>
      <c r="I217" s="3"/>
      <c r="J217" s="3"/>
      <c r="K217" s="49"/>
      <c r="L217" s="3"/>
      <c r="M217" s="3"/>
      <c r="N217" s="3"/>
      <c r="O217" s="3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:36" ht="15.75" customHeight="1">
      <c r="A218" s="5"/>
      <c r="B218" s="3"/>
      <c r="C218" s="3"/>
      <c r="D218" s="3"/>
      <c r="E218" s="3"/>
      <c r="F218" s="3"/>
      <c r="G218" s="3"/>
      <c r="H218" s="3"/>
      <c r="I218" s="3"/>
      <c r="J218" s="3"/>
      <c r="K218" s="49"/>
      <c r="L218" s="3"/>
      <c r="M218" s="3"/>
      <c r="N218" s="3"/>
      <c r="O218" s="3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:36" ht="15.75" customHeight="1">
      <c r="A219" s="5"/>
      <c r="B219" s="3"/>
      <c r="C219" s="3"/>
      <c r="D219" s="3"/>
      <c r="E219" s="3"/>
      <c r="F219" s="3"/>
      <c r="G219" s="3"/>
      <c r="H219" s="3"/>
      <c r="I219" s="3"/>
      <c r="J219" s="3"/>
      <c r="K219" s="49"/>
      <c r="L219" s="3"/>
      <c r="M219" s="3"/>
      <c r="N219" s="3"/>
      <c r="O219" s="3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:36" ht="15.75" customHeight="1">
      <c r="A220" s="5"/>
      <c r="B220" s="3"/>
      <c r="C220" s="3"/>
      <c r="D220" s="3"/>
      <c r="E220" s="3"/>
      <c r="F220" s="3"/>
      <c r="G220" s="3"/>
      <c r="H220" s="3"/>
      <c r="I220" s="3"/>
      <c r="J220" s="3"/>
      <c r="K220" s="49"/>
      <c r="L220" s="3"/>
      <c r="M220" s="3"/>
      <c r="N220" s="3"/>
      <c r="O220" s="3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:36" ht="15.75" customHeight="1">
      <c r="A221" s="5"/>
      <c r="B221" s="3"/>
      <c r="C221" s="3"/>
      <c r="D221" s="3"/>
      <c r="E221" s="3"/>
      <c r="F221" s="3"/>
      <c r="G221" s="3"/>
      <c r="H221" s="3"/>
      <c r="I221" s="3"/>
      <c r="J221" s="3"/>
      <c r="K221" s="49"/>
      <c r="L221" s="3"/>
      <c r="M221" s="3"/>
      <c r="N221" s="3"/>
      <c r="O221" s="3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:36" ht="15.75" customHeight="1">
      <c r="A222" s="5"/>
      <c r="B222" s="3"/>
      <c r="C222" s="3"/>
      <c r="D222" s="3"/>
      <c r="E222" s="3"/>
      <c r="F222" s="3"/>
      <c r="G222" s="3"/>
      <c r="H222" s="3"/>
      <c r="I222" s="3"/>
      <c r="J222" s="3"/>
      <c r="K222" s="49"/>
      <c r="L222" s="3"/>
      <c r="M222" s="3"/>
      <c r="N222" s="3"/>
      <c r="O222" s="3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:36" ht="15.75" customHeight="1">
      <c r="A223" s="5"/>
      <c r="B223" s="3"/>
      <c r="C223" s="3"/>
      <c r="D223" s="3"/>
      <c r="E223" s="3"/>
      <c r="F223" s="3"/>
      <c r="G223" s="3"/>
      <c r="H223" s="3"/>
      <c r="I223" s="3"/>
      <c r="J223" s="3"/>
      <c r="K223" s="49"/>
      <c r="L223" s="3"/>
      <c r="M223" s="3"/>
      <c r="N223" s="3"/>
      <c r="O223" s="3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:36" ht="15.75" customHeight="1">
      <c r="A224" s="5"/>
      <c r="B224" s="3"/>
      <c r="C224" s="3"/>
      <c r="D224" s="3"/>
      <c r="E224" s="3"/>
      <c r="F224" s="3"/>
      <c r="G224" s="3"/>
      <c r="H224" s="3"/>
      <c r="I224" s="3"/>
      <c r="J224" s="3"/>
      <c r="K224" s="49"/>
      <c r="L224" s="3"/>
      <c r="M224" s="3"/>
      <c r="N224" s="3"/>
      <c r="O224" s="3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1:36" ht="15.75" customHeight="1">
      <c r="A225" s="5"/>
      <c r="B225" s="3"/>
      <c r="C225" s="3"/>
      <c r="D225" s="3"/>
      <c r="E225" s="3"/>
      <c r="F225" s="3"/>
      <c r="G225" s="3"/>
      <c r="H225" s="3"/>
      <c r="I225" s="3"/>
      <c r="J225" s="3"/>
      <c r="K225" s="49"/>
      <c r="L225" s="3"/>
      <c r="M225" s="3"/>
      <c r="N225" s="3"/>
      <c r="O225" s="3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1:36" ht="15.75" customHeight="1">
      <c r="A226" s="5"/>
      <c r="B226" s="3"/>
      <c r="C226" s="3"/>
      <c r="D226" s="3"/>
      <c r="E226" s="3"/>
      <c r="F226" s="3"/>
      <c r="G226" s="3"/>
      <c r="H226" s="3"/>
      <c r="I226" s="3"/>
      <c r="J226" s="3"/>
      <c r="K226" s="49"/>
      <c r="L226" s="3"/>
      <c r="M226" s="3"/>
      <c r="N226" s="3"/>
      <c r="O226" s="3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1:36" ht="15.75" customHeight="1">
      <c r="A227" s="5"/>
      <c r="B227" s="3"/>
      <c r="C227" s="3"/>
      <c r="D227" s="3"/>
      <c r="E227" s="3"/>
      <c r="F227" s="3"/>
      <c r="G227" s="3"/>
      <c r="H227" s="3"/>
      <c r="I227" s="3"/>
      <c r="J227" s="3"/>
      <c r="K227" s="49"/>
      <c r="L227" s="3"/>
      <c r="M227" s="3"/>
      <c r="N227" s="3"/>
      <c r="O227" s="3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1:36" ht="15.75" customHeight="1">
      <c r="A228" s="5"/>
      <c r="B228" s="3"/>
      <c r="C228" s="3"/>
      <c r="D228" s="3"/>
      <c r="E228" s="3"/>
      <c r="F228" s="3"/>
      <c r="G228" s="3"/>
      <c r="H228" s="3"/>
      <c r="I228" s="3"/>
      <c r="J228" s="3"/>
      <c r="K228" s="49"/>
      <c r="L228" s="3"/>
      <c r="M228" s="3"/>
      <c r="N228" s="3"/>
      <c r="O228" s="3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1:36" ht="15.75" customHeight="1">
      <c r="A229" s="5"/>
      <c r="B229" s="3"/>
      <c r="C229" s="3"/>
      <c r="D229" s="3"/>
      <c r="E229" s="3"/>
      <c r="F229" s="3"/>
      <c r="G229" s="3"/>
      <c r="H229" s="3"/>
      <c r="I229" s="3"/>
      <c r="J229" s="3"/>
      <c r="K229" s="49"/>
      <c r="L229" s="3"/>
      <c r="M229" s="3"/>
      <c r="N229" s="3"/>
      <c r="O229" s="3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1:36" ht="15.75" customHeight="1">
      <c r="A230" s="5"/>
      <c r="B230" s="3"/>
      <c r="C230" s="3"/>
      <c r="D230" s="3"/>
      <c r="E230" s="3"/>
      <c r="F230" s="3"/>
      <c r="G230" s="3"/>
      <c r="H230" s="3"/>
      <c r="I230" s="3"/>
      <c r="J230" s="3"/>
      <c r="K230" s="49"/>
      <c r="L230" s="3"/>
      <c r="M230" s="3"/>
      <c r="N230" s="3"/>
      <c r="O230" s="3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1:36" ht="15.75" customHeight="1">
      <c r="A231" s="5"/>
      <c r="B231" s="3"/>
      <c r="C231" s="3"/>
      <c r="D231" s="3"/>
      <c r="E231" s="3"/>
      <c r="F231" s="3"/>
      <c r="G231" s="3"/>
      <c r="H231" s="3"/>
      <c r="I231" s="3"/>
      <c r="J231" s="3"/>
      <c r="K231" s="49"/>
      <c r="L231" s="3"/>
      <c r="M231" s="3"/>
      <c r="N231" s="3"/>
      <c r="O231" s="3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1:36" ht="15.75" customHeight="1">
      <c r="A232" s="5"/>
      <c r="B232" s="3"/>
      <c r="C232" s="3"/>
      <c r="D232" s="3"/>
      <c r="E232" s="3"/>
      <c r="F232" s="3"/>
      <c r="G232" s="3"/>
      <c r="H232" s="3"/>
      <c r="I232" s="3"/>
      <c r="J232" s="3"/>
      <c r="K232" s="49"/>
      <c r="L232" s="3"/>
      <c r="M232" s="3"/>
      <c r="N232" s="3"/>
      <c r="O232" s="3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1:36" ht="15.75" customHeight="1">
      <c r="A233" s="5"/>
      <c r="B233" s="3"/>
      <c r="C233" s="3"/>
      <c r="D233" s="3"/>
      <c r="E233" s="3"/>
      <c r="F233" s="3"/>
      <c r="G233" s="3"/>
      <c r="H233" s="3"/>
      <c r="I233" s="3"/>
      <c r="J233" s="3"/>
      <c r="K233" s="49"/>
      <c r="L233" s="3"/>
      <c r="M233" s="3"/>
      <c r="N233" s="3"/>
      <c r="O233" s="3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1:36" ht="15.75" customHeight="1">
      <c r="A234" s="5"/>
      <c r="B234" s="3"/>
      <c r="C234" s="3"/>
      <c r="D234" s="3"/>
      <c r="E234" s="3"/>
      <c r="F234" s="3"/>
      <c r="G234" s="3"/>
      <c r="H234" s="3"/>
      <c r="I234" s="3"/>
      <c r="J234" s="3"/>
      <c r="K234" s="49"/>
      <c r="L234" s="3"/>
      <c r="M234" s="3"/>
      <c r="N234" s="3"/>
      <c r="O234" s="3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1:36" ht="15.75" customHeight="1">
      <c r="A235" s="5"/>
      <c r="B235" s="3"/>
      <c r="C235" s="3"/>
      <c r="D235" s="3"/>
      <c r="E235" s="3"/>
      <c r="F235" s="3"/>
      <c r="G235" s="3"/>
      <c r="H235" s="3"/>
      <c r="I235" s="3"/>
      <c r="J235" s="3"/>
      <c r="K235" s="49"/>
      <c r="L235" s="3"/>
      <c r="M235" s="3"/>
      <c r="N235" s="3"/>
      <c r="O235" s="3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1:36" ht="15.75" customHeight="1">
      <c r="A236" s="5"/>
      <c r="B236" s="3"/>
      <c r="C236" s="3"/>
      <c r="D236" s="3"/>
      <c r="E236" s="3"/>
      <c r="F236" s="3"/>
      <c r="G236" s="3"/>
      <c r="H236" s="3"/>
      <c r="I236" s="3"/>
      <c r="J236" s="3"/>
      <c r="K236" s="49"/>
      <c r="L236" s="3"/>
      <c r="M236" s="3"/>
      <c r="N236" s="3"/>
      <c r="O236" s="3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1:36" ht="15.75" customHeight="1">
      <c r="A237" s="5"/>
      <c r="B237" s="3"/>
      <c r="C237" s="3"/>
      <c r="D237" s="3"/>
      <c r="E237" s="3"/>
      <c r="F237" s="3"/>
      <c r="G237" s="3"/>
      <c r="H237" s="3"/>
      <c r="I237" s="3"/>
      <c r="J237" s="3"/>
      <c r="K237" s="49"/>
      <c r="L237" s="3"/>
      <c r="M237" s="3"/>
      <c r="N237" s="3"/>
      <c r="O237" s="3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1:36" ht="15.75" customHeight="1">
      <c r="A238" s="5"/>
      <c r="B238" s="3"/>
      <c r="C238" s="3"/>
      <c r="D238" s="3"/>
      <c r="E238" s="3"/>
      <c r="F238" s="3"/>
      <c r="G238" s="3"/>
      <c r="H238" s="3"/>
      <c r="I238" s="3"/>
      <c r="J238" s="3"/>
      <c r="K238" s="49"/>
      <c r="L238" s="3"/>
      <c r="M238" s="3"/>
      <c r="N238" s="3"/>
      <c r="O238" s="3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1:36" ht="15.75" customHeight="1">
      <c r="A239" s="5"/>
      <c r="B239" s="3"/>
      <c r="C239" s="3"/>
      <c r="D239" s="3"/>
      <c r="E239" s="3"/>
      <c r="F239" s="3"/>
      <c r="G239" s="3"/>
      <c r="H239" s="3"/>
      <c r="I239" s="3"/>
      <c r="J239" s="3"/>
      <c r="K239" s="49"/>
      <c r="L239" s="3"/>
      <c r="M239" s="3"/>
      <c r="N239" s="3"/>
      <c r="O239" s="3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1:36" ht="15.75" customHeight="1">
      <c r="A240" s="5"/>
      <c r="B240" s="3"/>
      <c r="C240" s="3"/>
      <c r="D240" s="3"/>
      <c r="E240" s="3"/>
      <c r="F240" s="3"/>
      <c r="G240" s="3"/>
      <c r="H240" s="3"/>
      <c r="I240" s="3"/>
      <c r="J240" s="3"/>
      <c r="K240" s="49"/>
      <c r="L240" s="3"/>
      <c r="M240" s="3"/>
      <c r="N240" s="3"/>
      <c r="O240" s="3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1:36" ht="15.75" customHeight="1">
      <c r="A241" s="5"/>
      <c r="B241" s="3"/>
      <c r="C241" s="3"/>
      <c r="D241" s="3"/>
      <c r="E241" s="3"/>
      <c r="F241" s="3"/>
      <c r="G241" s="3"/>
      <c r="H241" s="3"/>
      <c r="I241" s="3"/>
      <c r="J241" s="3"/>
      <c r="K241" s="49"/>
      <c r="L241" s="3"/>
      <c r="M241" s="3"/>
      <c r="N241" s="3"/>
      <c r="O241" s="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1:36" ht="15.75" customHeight="1">
      <c r="A242" s="5"/>
      <c r="B242" s="3"/>
      <c r="C242" s="3"/>
      <c r="D242" s="3"/>
      <c r="E242" s="3"/>
      <c r="F242" s="3"/>
      <c r="G242" s="3"/>
      <c r="H242" s="3"/>
      <c r="I242" s="3"/>
      <c r="J242" s="3"/>
      <c r="K242" s="49"/>
      <c r="L242" s="3"/>
      <c r="M242" s="3"/>
      <c r="N242" s="3"/>
      <c r="O242" s="3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1:36" ht="15.75" customHeight="1">
      <c r="A243" s="5"/>
      <c r="B243" s="3"/>
      <c r="C243" s="3"/>
      <c r="D243" s="3"/>
      <c r="E243" s="3"/>
      <c r="F243" s="3"/>
      <c r="G243" s="3"/>
      <c r="H243" s="3"/>
      <c r="I243" s="3"/>
      <c r="J243" s="3"/>
      <c r="K243" s="49"/>
      <c r="L243" s="3"/>
      <c r="M243" s="3"/>
      <c r="N243" s="3"/>
      <c r="O243" s="3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1:36" ht="15.75" customHeight="1">
      <c r="A244" s="5"/>
      <c r="B244" s="3"/>
      <c r="C244" s="3"/>
      <c r="D244" s="3"/>
      <c r="E244" s="3"/>
      <c r="F244" s="3"/>
      <c r="G244" s="3"/>
      <c r="H244" s="3"/>
      <c r="I244" s="3"/>
      <c r="J244" s="3"/>
      <c r="K244" s="49"/>
      <c r="L244" s="3"/>
      <c r="M244" s="3"/>
      <c r="N244" s="3"/>
      <c r="O244" s="3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1:36" ht="15.75" customHeight="1">
      <c r="A245" s="5"/>
      <c r="B245" s="3"/>
      <c r="C245" s="3"/>
      <c r="D245" s="3"/>
      <c r="E245" s="3"/>
      <c r="F245" s="3"/>
      <c r="G245" s="3"/>
      <c r="H245" s="3"/>
      <c r="I245" s="3"/>
      <c r="J245" s="3"/>
      <c r="K245" s="49"/>
      <c r="L245" s="3"/>
      <c r="M245" s="3"/>
      <c r="N245" s="3"/>
      <c r="O245" s="3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1:36" ht="15.75" customHeight="1">
      <c r="A246" s="5"/>
      <c r="B246" s="3"/>
      <c r="C246" s="3"/>
      <c r="D246" s="3"/>
      <c r="E246" s="3"/>
      <c r="F246" s="3"/>
      <c r="G246" s="3"/>
      <c r="H246" s="3"/>
      <c r="I246" s="3"/>
      <c r="J246" s="3"/>
      <c r="K246" s="49"/>
      <c r="L246" s="3"/>
      <c r="M246" s="3"/>
      <c r="N246" s="3"/>
      <c r="O246" s="3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1:36" ht="15.75" customHeight="1">
      <c r="A247" s="5"/>
      <c r="B247" s="3"/>
      <c r="C247" s="3"/>
      <c r="D247" s="3"/>
      <c r="E247" s="3"/>
      <c r="F247" s="3"/>
      <c r="G247" s="3"/>
      <c r="H247" s="3"/>
      <c r="I247" s="3"/>
      <c r="J247" s="3"/>
      <c r="K247" s="49"/>
      <c r="L247" s="3"/>
      <c r="M247" s="3"/>
      <c r="N247" s="3"/>
      <c r="O247" s="3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1:36" ht="15.75" customHeight="1">
      <c r="A248" s="5"/>
      <c r="B248" s="3"/>
      <c r="C248" s="3"/>
      <c r="D248" s="3"/>
      <c r="E248" s="3"/>
      <c r="F248" s="3"/>
      <c r="G248" s="3"/>
      <c r="H248" s="3"/>
      <c r="I248" s="3"/>
      <c r="J248" s="3"/>
      <c r="K248" s="49"/>
      <c r="L248" s="3"/>
      <c r="M248" s="3"/>
      <c r="N248" s="3"/>
      <c r="O248" s="3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1:36" ht="15.75" customHeight="1">
      <c r="A249" s="5"/>
      <c r="B249" s="3"/>
      <c r="C249" s="3"/>
      <c r="D249" s="3"/>
      <c r="E249" s="3"/>
      <c r="F249" s="3"/>
      <c r="G249" s="3"/>
      <c r="H249" s="3"/>
      <c r="I249" s="3"/>
      <c r="J249" s="3"/>
      <c r="K249" s="49"/>
      <c r="L249" s="3"/>
      <c r="M249" s="3"/>
      <c r="N249" s="3"/>
      <c r="O249" s="3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1:3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5"/>
      <c r="S250" s="5"/>
      <c r="T250" s="5"/>
      <c r="U250" s="5"/>
      <c r="V250" s="5"/>
      <c r="W250" s="5"/>
      <c r="X250" s="5"/>
      <c r="Y250" s="5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I1000"/>
  <sheetViews>
    <sheetView showGridLines="0" workbookViewId="0"/>
  </sheetViews>
  <sheetFormatPr defaultColWidth="14.44140625" defaultRowHeight="15" customHeight="1"/>
  <cols>
    <col min="1" max="1" width="3.5546875" customWidth="1"/>
    <col min="2" max="2" width="3.6640625" customWidth="1"/>
    <col min="3" max="3" width="39.33203125" customWidth="1"/>
    <col min="4" max="4" width="12.44140625" customWidth="1"/>
    <col min="5" max="5" width="9.6640625" customWidth="1"/>
    <col min="6" max="10" width="14.6640625" customWidth="1"/>
    <col min="11" max="11" width="12.6640625" customWidth="1"/>
    <col min="12" max="12" width="13.44140625" customWidth="1"/>
    <col min="13" max="13" width="9.44140625" customWidth="1"/>
    <col min="14" max="14" width="19.5546875" customWidth="1"/>
    <col min="15" max="15" width="12.44140625" customWidth="1"/>
    <col min="16" max="17" width="8.6640625" customWidth="1"/>
    <col min="18" max="18" width="51.33203125" hidden="1" customWidth="1"/>
    <col min="19" max="19" width="11.33203125" hidden="1" customWidth="1"/>
    <col min="20" max="20" width="12.44140625" hidden="1" customWidth="1"/>
    <col min="21" max="23" width="12.33203125" hidden="1" customWidth="1"/>
    <col min="24" max="24" width="23.44140625" hidden="1" customWidth="1"/>
    <col min="25" max="25" width="16.109375" hidden="1" customWidth="1"/>
    <col min="26" max="35" width="8.6640625" customWidth="1"/>
  </cols>
  <sheetData>
    <row r="1" spans="1:35" ht="14.4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5" ht="14.4">
      <c r="A2" s="5"/>
      <c r="B2" s="27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1"/>
      <c r="N2" s="287" t="s">
        <v>2</v>
      </c>
      <c r="O2" s="28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5" ht="14.4">
      <c r="A3" s="5"/>
      <c r="B3" s="282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83"/>
      <c r="N3" s="12" t="s">
        <v>3</v>
      </c>
      <c r="O3" s="13">
        <f>SUM(S9:W46)</f>
        <v>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5" ht="14.4">
      <c r="A4" s="5"/>
      <c r="B4" s="282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83"/>
      <c r="N4" s="12" t="s">
        <v>4</v>
      </c>
      <c r="O4" s="13">
        <f>SUM(X9:X46)</f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5" ht="14.4">
      <c r="A5" s="5"/>
      <c r="B5" s="282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83"/>
      <c r="N5" s="12" t="s">
        <v>5</v>
      </c>
      <c r="O5" s="14">
        <f>SUM(F9:J46)</f>
        <v>0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35" ht="27" customHeight="1">
      <c r="A6" s="5"/>
      <c r="B6" s="282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83"/>
      <c r="N6" s="15" t="s">
        <v>6</v>
      </c>
      <c r="O6" s="14">
        <f>SUM(Y9:Y46)</f>
        <v>0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35" ht="14.4">
      <c r="A7" s="5"/>
      <c r="B7" s="282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83"/>
      <c r="N7" s="12" t="s">
        <v>7</v>
      </c>
      <c r="O7" s="16">
        <f>IFERROR(O4/O6,0)</f>
        <v>0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</row>
    <row r="8" spans="1:35" ht="15.75" customHeight="1">
      <c r="A8" s="5"/>
      <c r="B8" s="262" t="s">
        <v>8</v>
      </c>
      <c r="C8" s="263"/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  <c r="I8" s="17" t="s">
        <v>14</v>
      </c>
      <c r="J8" s="17" t="s">
        <v>15</v>
      </c>
      <c r="K8" s="18" t="s">
        <v>16</v>
      </c>
      <c r="L8" s="18" t="s">
        <v>17</v>
      </c>
      <c r="M8" s="18" t="s">
        <v>18</v>
      </c>
      <c r="N8" s="19" t="s">
        <v>19</v>
      </c>
      <c r="O8" s="20" t="s">
        <v>20</v>
      </c>
      <c r="P8" s="5"/>
      <c r="Q8" s="5"/>
      <c r="R8" s="17" t="s">
        <v>21</v>
      </c>
      <c r="S8" s="17" t="s">
        <v>11</v>
      </c>
      <c r="T8" s="17" t="s">
        <v>12</v>
      </c>
      <c r="U8" s="17" t="s">
        <v>13</v>
      </c>
      <c r="V8" s="17" t="s">
        <v>14</v>
      </c>
      <c r="W8" s="17" t="s">
        <v>15</v>
      </c>
      <c r="X8" s="17" t="s">
        <v>22</v>
      </c>
      <c r="Y8" s="17" t="s">
        <v>23</v>
      </c>
      <c r="Z8" s="5"/>
      <c r="AA8" s="5"/>
      <c r="AB8" s="5"/>
      <c r="AC8" s="5"/>
      <c r="AD8" s="5"/>
      <c r="AE8" s="5"/>
      <c r="AF8" s="5"/>
      <c r="AG8" s="5"/>
      <c r="AH8" s="5"/>
      <c r="AI8" s="3"/>
    </row>
    <row r="9" spans="1:35" ht="15" customHeight="1">
      <c r="A9" s="5"/>
      <c r="B9" s="293" t="s">
        <v>24</v>
      </c>
      <c r="C9" s="22" t="str">
        <f>BASE_DADOS!C153</f>
        <v>SC NO AR</v>
      </c>
      <c r="D9" s="35" t="str">
        <f>IFERROR(VLOOKUP(R9,BASE_DADOS!A:E,4,0),"")</f>
        <v>SEG-SEX</v>
      </c>
      <c r="E9" s="35" t="str">
        <f>IFERROR(VLOOKUP(R9,BASE_DADOS!A:E,5,0),"")</f>
        <v>06H30</v>
      </c>
      <c r="F9" s="25"/>
      <c r="G9" s="25"/>
      <c r="H9" s="25"/>
      <c r="I9" s="25"/>
      <c r="J9" s="25"/>
      <c r="K9" s="26"/>
      <c r="L9" s="54">
        <f>VLOOKUP(R9,BASE_DADOS!A:O,14,0)</f>
        <v>0.123</v>
      </c>
      <c r="M9" s="54">
        <f>VLOOKUP(R9,BASE_DADOS!A:O,15,0)</f>
        <v>0.31</v>
      </c>
      <c r="N9" s="27">
        <f>VLOOKUP(R9,BASE_DADOS!A:O,12,0)</f>
        <v>120629.913</v>
      </c>
      <c r="O9" s="28">
        <f t="shared" ref="O9:O46" si="0">IFERROR(X9/Y9,0)</f>
        <v>0</v>
      </c>
      <c r="P9" s="32"/>
      <c r="Q9" s="32"/>
      <c r="R9" s="31" t="str">
        <f t="shared" ref="R9:R46" si="1">"SC5_BLUMENAU"&amp;C9</f>
        <v>SC5_BLUMENAUSC NO AR</v>
      </c>
      <c r="S9" s="31">
        <f>F9*VLOOKUP(R9,BASE_DADOS!A:O,6,0)</f>
        <v>0</v>
      </c>
      <c r="T9" s="31">
        <f>G9*VLOOKUP(R9,BASE_DADOS!A:O,7,0)</f>
        <v>0</v>
      </c>
      <c r="U9" s="31">
        <f>H9*VLOOKUP(R9,BASE_DADOS!A:O,8,0)</f>
        <v>0</v>
      </c>
      <c r="V9" s="31">
        <f>I9*VLOOKUP(R9,BASE_DADOS!A:O,9,0)</f>
        <v>0</v>
      </c>
      <c r="W9" s="31">
        <f>J9*VLOOKUP(R9,BASE_DADOS!A:O,10,0)</f>
        <v>0</v>
      </c>
      <c r="X9" s="31">
        <f t="shared" ref="X9:X46" si="2">SUM(S9:W9)*(1-K9/100)</f>
        <v>0</v>
      </c>
      <c r="Y9" s="31">
        <f t="shared" ref="Y9:Y46" si="3">SUM(F9:J9)*N9</f>
        <v>0</v>
      </c>
      <c r="Z9" s="32"/>
      <c r="AA9" s="32"/>
      <c r="AB9" s="32"/>
      <c r="AC9" s="32"/>
      <c r="AD9" s="32"/>
      <c r="AE9" s="32"/>
      <c r="AF9" s="32"/>
      <c r="AG9" s="32"/>
      <c r="AH9" s="32"/>
      <c r="AI9" s="3"/>
    </row>
    <row r="10" spans="1:35" ht="14.4">
      <c r="A10" s="5"/>
      <c r="B10" s="265"/>
      <c r="C10" s="33" t="str">
        <f>BASE_DADOS!C154</f>
        <v>FALA BRASIL</v>
      </c>
      <c r="D10" s="35" t="str">
        <f>IFERROR(VLOOKUP(R10,BASE_DADOS!A:E,4,0),"")</f>
        <v>SEG-SEX</v>
      </c>
      <c r="E10" s="35" t="str">
        <f>IFERROR(VLOOKUP(R10,BASE_DADOS!A:E,5,0),"")</f>
        <v>08H40</v>
      </c>
      <c r="F10" s="25"/>
      <c r="G10" s="25"/>
      <c r="H10" s="25"/>
      <c r="I10" s="25"/>
      <c r="J10" s="25"/>
      <c r="K10" s="26"/>
      <c r="L10" s="54">
        <f>VLOOKUP(R10,BASE_DADOS!A:O,14,0)</f>
        <v>9.2999999999999999E-2</v>
      </c>
      <c r="M10" s="54">
        <f>VLOOKUP(R10,BASE_DADOS!A:O,15,0)</f>
        <v>0.311</v>
      </c>
      <c r="N10" s="27">
        <f>VLOOKUP(R10,BASE_DADOS!A:O,12,0)</f>
        <v>91207.982999999993</v>
      </c>
      <c r="O10" s="28">
        <f t="shared" si="0"/>
        <v>0</v>
      </c>
      <c r="P10" s="5"/>
      <c r="Q10" s="5"/>
      <c r="R10" s="31" t="str">
        <f t="shared" si="1"/>
        <v>SC5_BLUMENAUFALA BRASIL</v>
      </c>
      <c r="S10" s="31">
        <f>F10*VLOOKUP(R10,BASE_DADOS!A:O,6,0)</f>
        <v>0</v>
      </c>
      <c r="T10" s="31">
        <f>G10*VLOOKUP(R10,BASE_DADOS!A:O,7,0)</f>
        <v>0</v>
      </c>
      <c r="U10" s="31">
        <f>H10*VLOOKUP(R10,BASE_DADOS!A:O,8,0)</f>
        <v>0</v>
      </c>
      <c r="V10" s="31">
        <f>I10*VLOOKUP(R10,BASE_DADOS!A:O,9,0)</f>
        <v>0</v>
      </c>
      <c r="W10" s="31">
        <f>J10*VLOOKUP(R10,BASE_DADOS!A:O,10,0)</f>
        <v>0</v>
      </c>
      <c r="X10" s="31">
        <f t="shared" si="2"/>
        <v>0</v>
      </c>
      <c r="Y10" s="31">
        <f t="shared" si="3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3"/>
    </row>
    <row r="11" spans="1:35" ht="14.4">
      <c r="A11" s="5"/>
      <c r="B11" s="265"/>
      <c r="C11" s="33" t="str">
        <f>BASE_DADOS!C155</f>
        <v>HOJE EM DIA</v>
      </c>
      <c r="D11" s="35" t="str">
        <f>IFERROR(VLOOKUP(R11,BASE_DADOS!A:E,4,0),"")</f>
        <v>SEG-SEX</v>
      </c>
      <c r="E11" s="35" t="str">
        <f>IFERROR(VLOOKUP(R11,BASE_DADOS!A:E,5,0),"")</f>
        <v>10H00</v>
      </c>
      <c r="F11" s="25"/>
      <c r="G11" s="25"/>
      <c r="H11" s="25"/>
      <c r="I11" s="25"/>
      <c r="J11" s="25"/>
      <c r="K11" s="26"/>
      <c r="L11" s="54">
        <f>VLOOKUP(R11,BASE_DADOS!A:O,14,0)</f>
        <v>0.11700000000000001</v>
      </c>
      <c r="M11" s="54">
        <f>VLOOKUP(R11,BASE_DADOS!A:O,15,0)</f>
        <v>0.34100000000000003</v>
      </c>
      <c r="N11" s="27">
        <f>VLOOKUP(R11,BASE_DADOS!A:O,12,0)</f>
        <v>114745.527</v>
      </c>
      <c r="O11" s="28">
        <f t="shared" si="0"/>
        <v>0</v>
      </c>
      <c r="P11" s="5"/>
      <c r="Q11" s="5"/>
      <c r="R11" s="31" t="str">
        <f t="shared" si="1"/>
        <v>SC5_BLUMENAUHOJE EM DIA</v>
      </c>
      <c r="S11" s="31">
        <f>F11*VLOOKUP(R11,BASE_DADOS!A:O,6,0)</f>
        <v>0</v>
      </c>
      <c r="T11" s="31">
        <f>G11*VLOOKUP(R11,BASE_DADOS!A:O,7,0)</f>
        <v>0</v>
      </c>
      <c r="U11" s="31">
        <f>H11*VLOOKUP(R11,BASE_DADOS!A:O,8,0)</f>
        <v>0</v>
      </c>
      <c r="V11" s="31">
        <f>I11*VLOOKUP(R11,BASE_DADOS!A:O,9,0)</f>
        <v>0</v>
      </c>
      <c r="W11" s="31">
        <f>J11*VLOOKUP(R11,BASE_DADOS!A:O,10,0)</f>
        <v>0</v>
      </c>
      <c r="X11" s="31">
        <f t="shared" si="2"/>
        <v>0</v>
      </c>
      <c r="Y11" s="31">
        <f t="shared" si="3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3"/>
    </row>
    <row r="12" spans="1:35" ht="14.4">
      <c r="A12" s="5"/>
      <c r="B12" s="265"/>
      <c r="C12" s="22" t="str">
        <f>BASE_DADOS!C156</f>
        <v>BALANÇO GERAL SC</v>
      </c>
      <c r="D12" s="35" t="str">
        <f>IFERROR(VLOOKUP(R12,BASE_DADOS!A:E,4,0),"")</f>
        <v>SEG-SEX</v>
      </c>
      <c r="E12" s="35" t="str">
        <f>IFERROR(VLOOKUP(R12,BASE_DADOS!A:E,5,0),"")</f>
        <v>11H50</v>
      </c>
      <c r="F12" s="25"/>
      <c r="G12" s="25"/>
      <c r="H12" s="25"/>
      <c r="I12" s="25"/>
      <c r="J12" s="25"/>
      <c r="K12" s="26"/>
      <c r="L12" s="54">
        <f>VLOOKUP(R12,BASE_DADOS!A:O,14,0)</f>
        <v>0.14399999999999999</v>
      </c>
      <c r="M12" s="54">
        <f>VLOOKUP(R12,BASE_DADOS!A:O,15,0)</f>
        <v>0.35399999999999998</v>
      </c>
      <c r="N12" s="27">
        <f>VLOOKUP(R12,BASE_DADOS!A:O,12,0)</f>
        <v>141225.264</v>
      </c>
      <c r="O12" s="28">
        <f t="shared" si="0"/>
        <v>0</v>
      </c>
      <c r="P12" s="32"/>
      <c r="Q12" s="32"/>
      <c r="R12" s="31" t="str">
        <f t="shared" si="1"/>
        <v>SC5_BLUMENAUBALANÇO GERAL SC</v>
      </c>
      <c r="S12" s="31">
        <f>F12*VLOOKUP(R12,BASE_DADOS!A:O,6,0)</f>
        <v>0</v>
      </c>
      <c r="T12" s="31">
        <f>G12*VLOOKUP(R12,BASE_DADOS!A:O,7,0)</f>
        <v>0</v>
      </c>
      <c r="U12" s="31">
        <f>H12*VLOOKUP(R12,BASE_DADOS!A:O,8,0)</f>
        <v>0</v>
      </c>
      <c r="V12" s="31">
        <f>I12*VLOOKUP(R12,BASE_DADOS!A:O,9,0)</f>
        <v>0</v>
      </c>
      <c r="W12" s="31">
        <f>J12*VLOOKUP(R12,BASE_DADOS!A:O,10,0)</f>
        <v>0</v>
      </c>
      <c r="X12" s="31">
        <f t="shared" si="2"/>
        <v>0</v>
      </c>
      <c r="Y12" s="31">
        <f t="shared" si="3"/>
        <v>0</v>
      </c>
      <c r="Z12" s="32"/>
      <c r="AA12" s="32"/>
      <c r="AB12" s="32"/>
      <c r="AC12" s="32"/>
      <c r="AD12" s="32"/>
      <c r="AE12" s="32"/>
      <c r="AF12" s="32"/>
      <c r="AG12" s="32"/>
      <c r="AH12" s="32"/>
      <c r="AI12" s="3"/>
    </row>
    <row r="13" spans="1:35" ht="14.4">
      <c r="A13" s="5"/>
      <c r="B13" s="265"/>
      <c r="C13" s="22" t="str">
        <f>BASE_DADOS!C157</f>
        <v>TRIBUNA DO POVO</v>
      </c>
      <c r="D13" s="35" t="str">
        <f>IFERROR(VLOOKUP(R13,BASE_DADOS!A:E,4,0),"")</f>
        <v>SEG-SEX</v>
      </c>
      <c r="E13" s="35" t="str">
        <f>IFERROR(VLOOKUP(R13,BASE_DADOS!A:E,5,0),"")</f>
        <v>13H20</v>
      </c>
      <c r="F13" s="25"/>
      <c r="G13" s="25"/>
      <c r="H13" s="25"/>
      <c r="I13" s="25"/>
      <c r="J13" s="25"/>
      <c r="K13" s="26"/>
      <c r="L13" s="54">
        <f>VLOOKUP(R13,BASE_DADOS!A:O,14,0)</f>
        <v>0.15</v>
      </c>
      <c r="M13" s="54">
        <f>VLOOKUP(R13,BASE_DADOS!A:O,15,0)</f>
        <v>0.35</v>
      </c>
      <c r="N13" s="27">
        <f>VLOOKUP(R13,BASE_DADOS!A:O,12,0)</f>
        <v>147109.65</v>
      </c>
      <c r="O13" s="28">
        <f t="shared" si="0"/>
        <v>0</v>
      </c>
      <c r="P13" s="32"/>
      <c r="Q13" s="32"/>
      <c r="R13" s="31" t="str">
        <f t="shared" si="1"/>
        <v>SC5_BLUMENAUTRIBUNA DO POVO</v>
      </c>
      <c r="S13" s="31">
        <f>F13*VLOOKUP(R13,BASE_DADOS!A:O,6,0)</f>
        <v>0</v>
      </c>
      <c r="T13" s="31">
        <f>G13*VLOOKUP(R13,BASE_DADOS!A:O,7,0)</f>
        <v>0</v>
      </c>
      <c r="U13" s="31">
        <f>H13*VLOOKUP(R13,BASE_DADOS!A:O,8,0)</f>
        <v>0</v>
      </c>
      <c r="V13" s="31">
        <f>I13*VLOOKUP(R13,BASE_DADOS!A:O,9,0)</f>
        <v>0</v>
      </c>
      <c r="W13" s="31">
        <f>J13*VLOOKUP(R13,BASE_DADOS!A:O,10,0)</f>
        <v>0</v>
      </c>
      <c r="X13" s="31">
        <f t="shared" si="2"/>
        <v>0</v>
      </c>
      <c r="Y13" s="31">
        <f t="shared" si="3"/>
        <v>0</v>
      </c>
      <c r="Z13" s="32"/>
      <c r="AA13" s="32"/>
      <c r="AB13" s="32"/>
      <c r="AC13" s="32"/>
      <c r="AD13" s="32"/>
      <c r="AE13" s="32"/>
      <c r="AF13" s="32"/>
      <c r="AG13" s="32"/>
      <c r="AH13" s="32"/>
      <c r="AI13" s="3"/>
    </row>
    <row r="14" spans="1:35" ht="14.4">
      <c r="A14" s="5"/>
      <c r="B14" s="265"/>
      <c r="C14" s="22" t="str">
        <f>BASE_DADOS!C158</f>
        <v>VER MAIS</v>
      </c>
      <c r="D14" s="35" t="str">
        <f>IFERROR(VLOOKUP(R14,BASE_DADOS!A:E,4,0),"")</f>
        <v>SEG-SEX</v>
      </c>
      <c r="E14" s="35" t="str">
        <f>IFERROR(VLOOKUP(R14,BASE_DADOS!A:E,5,0),"")</f>
        <v>13H20</v>
      </c>
      <c r="F14" s="25"/>
      <c r="G14" s="25"/>
      <c r="H14" s="25"/>
      <c r="I14" s="25"/>
      <c r="J14" s="25"/>
      <c r="K14" s="26"/>
      <c r="L14" s="54">
        <f>VLOOKUP(R14,BASE_DADOS!A:O,14,0)</f>
        <v>0.14599999999999999</v>
      </c>
      <c r="M14" s="54">
        <f>VLOOKUP(R14,BASE_DADOS!A:O,15,0)</f>
        <v>0.38500000000000001</v>
      </c>
      <c r="N14" s="27">
        <f>VLOOKUP(R14,BASE_DADOS!A:O,12,0)</f>
        <v>143186.726</v>
      </c>
      <c r="O14" s="28">
        <f t="shared" si="0"/>
        <v>0</v>
      </c>
      <c r="P14" s="32"/>
      <c r="Q14" s="32"/>
      <c r="R14" s="31" t="str">
        <f t="shared" si="1"/>
        <v>SC5_BLUMENAUVER MAIS</v>
      </c>
      <c r="S14" s="31">
        <f>F14*VLOOKUP(R14,BASE_DADOS!A:O,6,0)</f>
        <v>0</v>
      </c>
      <c r="T14" s="31">
        <f>G14*VLOOKUP(R14,BASE_DADOS!A:O,7,0)</f>
        <v>0</v>
      </c>
      <c r="U14" s="31">
        <f>H14*VLOOKUP(R14,BASE_DADOS!A:O,8,0)</f>
        <v>0</v>
      </c>
      <c r="V14" s="31">
        <f>I14*VLOOKUP(R14,BASE_DADOS!A:O,9,0)</f>
        <v>0</v>
      </c>
      <c r="W14" s="31">
        <f>J14*VLOOKUP(R14,BASE_DADOS!A:O,10,0)</f>
        <v>0</v>
      </c>
      <c r="X14" s="31">
        <f t="shared" si="2"/>
        <v>0</v>
      </c>
      <c r="Y14" s="31">
        <f t="shared" si="3"/>
        <v>0</v>
      </c>
      <c r="Z14" s="32"/>
      <c r="AA14" s="32"/>
      <c r="AB14" s="32"/>
      <c r="AC14" s="32"/>
      <c r="AD14" s="32"/>
      <c r="AE14" s="32"/>
      <c r="AF14" s="32"/>
      <c r="AG14" s="32"/>
      <c r="AH14" s="32"/>
      <c r="AI14" s="3"/>
    </row>
    <row r="15" spans="1:35" ht="14.4">
      <c r="A15" s="5"/>
      <c r="B15" s="265"/>
      <c r="C15" s="33" t="str">
        <f>BASE_DADOS!C159</f>
        <v>NOVELA DA TARDE 1</v>
      </c>
      <c r="D15" s="35" t="str">
        <f>IFERROR(VLOOKUP(R15,BASE_DADOS!A:E,4,0),"")</f>
        <v>SEG-SEX</v>
      </c>
      <c r="E15" s="35" t="str">
        <f>IFERROR(VLOOKUP(R15,BASE_DADOS!A:E,5,0),"")</f>
        <v>15H30</v>
      </c>
      <c r="F15" s="25"/>
      <c r="G15" s="25"/>
      <c r="H15" s="25"/>
      <c r="I15" s="25"/>
      <c r="J15" s="25"/>
      <c r="K15" s="26"/>
      <c r="L15" s="54">
        <f>VLOOKUP(R15,BASE_DADOS!A:O,14,0)</f>
        <v>0.11899999999999999</v>
      </c>
      <c r="M15" s="54">
        <f>VLOOKUP(R15,BASE_DADOS!A:O,15,0)</f>
        <v>0.30499999999999999</v>
      </c>
      <c r="N15" s="27">
        <f>VLOOKUP(R15,BASE_DADOS!A:O,12,0)</f>
        <v>116706.989</v>
      </c>
      <c r="O15" s="28">
        <f t="shared" si="0"/>
        <v>0</v>
      </c>
      <c r="P15" s="32"/>
      <c r="Q15" s="32"/>
      <c r="R15" s="31" t="str">
        <f t="shared" si="1"/>
        <v>SC5_BLUMENAUNOVELA DA TARDE 1</v>
      </c>
      <c r="S15" s="31">
        <f>F15*VLOOKUP(R15,BASE_DADOS!A:O,6,0)</f>
        <v>0</v>
      </c>
      <c r="T15" s="31">
        <f>G15*VLOOKUP(R15,BASE_DADOS!A:O,7,0)</f>
        <v>0</v>
      </c>
      <c r="U15" s="31">
        <f>H15*VLOOKUP(R15,BASE_DADOS!A:O,8,0)</f>
        <v>0</v>
      </c>
      <c r="V15" s="31">
        <f>I15*VLOOKUP(R15,BASE_DADOS!A:O,9,0)</f>
        <v>0</v>
      </c>
      <c r="W15" s="31">
        <f>J15*VLOOKUP(R15,BASE_DADOS!A:O,10,0)</f>
        <v>0</v>
      </c>
      <c r="X15" s="31">
        <f t="shared" si="2"/>
        <v>0</v>
      </c>
      <c r="Y15" s="31">
        <f t="shared" si="3"/>
        <v>0</v>
      </c>
      <c r="Z15" s="32"/>
      <c r="AA15" s="32"/>
      <c r="AB15" s="32"/>
      <c r="AC15" s="32"/>
      <c r="AD15" s="32"/>
      <c r="AE15" s="32"/>
      <c r="AF15" s="32"/>
      <c r="AG15" s="32"/>
      <c r="AH15" s="32"/>
      <c r="AI15" s="3"/>
    </row>
    <row r="16" spans="1:35" ht="14.4">
      <c r="A16" s="5"/>
      <c r="B16" s="265"/>
      <c r="C16" s="33" t="str">
        <f>BASE_DADOS!C160</f>
        <v>CIDADE ALERTA NACIONAL</v>
      </c>
      <c r="D16" s="35" t="str">
        <f>IFERROR(VLOOKUP(R16,BASE_DADOS!A:E,4,0),"")</f>
        <v>SEG-SEX</v>
      </c>
      <c r="E16" s="35" t="str">
        <f>IFERROR(VLOOKUP(R16,BASE_DADOS!A:E,5,0),"")</f>
        <v>16H30</v>
      </c>
      <c r="F16" s="25"/>
      <c r="G16" s="25"/>
      <c r="H16" s="25"/>
      <c r="I16" s="25"/>
      <c r="J16" s="25"/>
      <c r="K16" s="26"/>
      <c r="L16" s="54">
        <f>VLOOKUP(R16,BASE_DADOS!A:O,14,0)</f>
        <v>9.6000000000000002E-2</v>
      </c>
      <c r="M16" s="54">
        <f>VLOOKUP(R16,BASE_DADOS!A:O,15,0)</f>
        <v>0.23499999999999999</v>
      </c>
      <c r="N16" s="27">
        <f>VLOOKUP(R16,BASE_DADOS!A:O,12,0)</f>
        <v>94150.176000000007</v>
      </c>
      <c r="O16" s="28">
        <f t="shared" si="0"/>
        <v>0</v>
      </c>
      <c r="P16" s="32"/>
      <c r="Q16" s="5"/>
      <c r="R16" s="31" t="str">
        <f t="shared" si="1"/>
        <v>SC5_BLUMENAUCIDADE ALERTA NACIONAL</v>
      </c>
      <c r="S16" s="31">
        <f>F16*VLOOKUP(R16,BASE_DADOS!A:O,6,0)</f>
        <v>0</v>
      </c>
      <c r="T16" s="31">
        <f>G16*VLOOKUP(R16,BASE_DADOS!A:O,7,0)</f>
        <v>0</v>
      </c>
      <c r="U16" s="31">
        <f>H16*VLOOKUP(R16,BASE_DADOS!A:O,8,0)</f>
        <v>0</v>
      </c>
      <c r="V16" s="31">
        <f>I16*VLOOKUP(R16,BASE_DADOS!A:O,9,0)</f>
        <v>0</v>
      </c>
      <c r="W16" s="31">
        <f>J16*VLOOKUP(R16,BASE_DADOS!A:O,10,0)</f>
        <v>0</v>
      </c>
      <c r="X16" s="31">
        <f t="shared" si="2"/>
        <v>0</v>
      </c>
      <c r="Y16" s="31">
        <f t="shared" si="3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3"/>
    </row>
    <row r="17" spans="1:35" ht="14.4">
      <c r="A17" s="5"/>
      <c r="B17" s="265"/>
      <c r="C17" s="22" t="str">
        <f>BASE_DADOS!C161</f>
        <v>CIDADE ALERTA SC</v>
      </c>
      <c r="D17" s="35" t="str">
        <f>IFERROR(VLOOKUP(R17,BASE_DADOS!A:E,4,0),"")</f>
        <v>SEG-SEX</v>
      </c>
      <c r="E17" s="35" t="str">
        <f>IFERROR(VLOOKUP(R17,BASE_DADOS!A:E,5,0),"")</f>
        <v>18H00</v>
      </c>
      <c r="F17" s="25"/>
      <c r="G17" s="25"/>
      <c r="H17" s="25"/>
      <c r="I17" s="25"/>
      <c r="J17" s="25"/>
      <c r="K17" s="26"/>
      <c r="L17" s="54">
        <f>VLOOKUP(R17,BASE_DADOS!A:O,14,0)</f>
        <v>0.16700000000000001</v>
      </c>
      <c r="M17" s="54">
        <f>VLOOKUP(R17,BASE_DADOS!A:O,15,0)</f>
        <v>0.32</v>
      </c>
      <c r="N17" s="27">
        <f>VLOOKUP(R17,BASE_DADOS!A:O,12,0)</f>
        <v>163782.07700000002</v>
      </c>
      <c r="O17" s="28">
        <f t="shared" si="0"/>
        <v>0</v>
      </c>
      <c r="P17" s="32"/>
      <c r="Q17" s="5"/>
      <c r="R17" s="31" t="str">
        <f t="shared" si="1"/>
        <v>SC5_BLUMENAUCIDADE ALERTA SC</v>
      </c>
      <c r="S17" s="31">
        <f>F17*VLOOKUP(R17,BASE_DADOS!A:O,6,0)</f>
        <v>0</v>
      </c>
      <c r="T17" s="31">
        <f>G17*VLOOKUP(R17,BASE_DADOS!A:O,7,0)</f>
        <v>0</v>
      </c>
      <c r="U17" s="31">
        <f>H17*VLOOKUP(R17,BASE_DADOS!A:O,8,0)</f>
        <v>0</v>
      </c>
      <c r="V17" s="31">
        <f>I17*VLOOKUP(R17,BASE_DADOS!A:O,9,0)</f>
        <v>0</v>
      </c>
      <c r="W17" s="31">
        <f>J17*VLOOKUP(R17,BASE_DADOS!A:O,10,0)</f>
        <v>0</v>
      </c>
      <c r="X17" s="31">
        <f t="shared" si="2"/>
        <v>0</v>
      </c>
      <c r="Y17" s="31">
        <f t="shared" si="3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3"/>
    </row>
    <row r="18" spans="1:35" ht="15.75" customHeight="1">
      <c r="A18" s="5"/>
      <c r="B18" s="265"/>
      <c r="C18" s="22" t="str">
        <f>BASE_DADOS!C162</f>
        <v>ND NOTÍCIAS</v>
      </c>
      <c r="D18" s="35" t="str">
        <f>IFERROR(VLOOKUP(R18,BASE_DADOS!A:E,4,0),"")</f>
        <v>SEG-SEX</v>
      </c>
      <c r="E18" s="35" t="str">
        <f>IFERROR(VLOOKUP(R18,BASE_DADOS!A:E,5,0),"")</f>
        <v>19H00</v>
      </c>
      <c r="F18" s="25"/>
      <c r="G18" s="25"/>
      <c r="H18" s="25"/>
      <c r="I18" s="25"/>
      <c r="J18" s="25"/>
      <c r="K18" s="26"/>
      <c r="L18" s="54">
        <f>VLOOKUP(R18,BASE_DADOS!A:O,14,0)</f>
        <v>0.125</v>
      </c>
      <c r="M18" s="54">
        <f>VLOOKUP(R18,BASE_DADOS!A:O,15,0)</f>
        <v>0.26500000000000001</v>
      </c>
      <c r="N18" s="27">
        <f>VLOOKUP(R18,BASE_DADOS!A:O,12,0)</f>
        <v>122591.375</v>
      </c>
      <c r="O18" s="28">
        <f t="shared" si="0"/>
        <v>0</v>
      </c>
      <c r="P18" s="32"/>
      <c r="Q18" s="5"/>
      <c r="R18" s="31" t="str">
        <f t="shared" si="1"/>
        <v>SC5_BLUMENAUND NOTÍCIAS</v>
      </c>
      <c r="S18" s="31">
        <f>F18*VLOOKUP(R18,BASE_DADOS!A:O,6,0)</f>
        <v>0</v>
      </c>
      <c r="T18" s="31">
        <f>G18*VLOOKUP(R18,BASE_DADOS!A:O,7,0)</f>
        <v>0</v>
      </c>
      <c r="U18" s="31">
        <f>H18*VLOOKUP(R18,BASE_DADOS!A:O,8,0)</f>
        <v>0</v>
      </c>
      <c r="V18" s="31">
        <f>I18*VLOOKUP(R18,BASE_DADOS!A:O,9,0)</f>
        <v>0</v>
      </c>
      <c r="W18" s="31">
        <f>J18*VLOOKUP(R18,BASE_DADOS!A:O,10,0)</f>
        <v>0</v>
      </c>
      <c r="X18" s="31">
        <f t="shared" si="2"/>
        <v>0</v>
      </c>
      <c r="Y18" s="31">
        <f t="shared" si="3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3"/>
    </row>
    <row r="19" spans="1:35" ht="15.75" customHeight="1">
      <c r="A19" s="5"/>
      <c r="B19" s="265"/>
      <c r="C19" s="33" t="str">
        <f>BASE_DADOS!C163</f>
        <v>JORNAL DA RECORD</v>
      </c>
      <c r="D19" s="35" t="str">
        <f>IFERROR(VLOOKUP(R19,BASE_DADOS!A:E,4,0),"")</f>
        <v>SEG-SEX</v>
      </c>
      <c r="E19" s="35" t="str">
        <f>IFERROR(VLOOKUP(R19,BASE_DADOS!A:E,5,0),"")</f>
        <v>19H45</v>
      </c>
      <c r="F19" s="25"/>
      <c r="G19" s="25"/>
      <c r="H19" s="25"/>
      <c r="I19" s="25"/>
      <c r="J19" s="25"/>
      <c r="K19" s="26"/>
      <c r="L19" s="54">
        <f>VLOOKUP(R19,BASE_DADOS!A:O,14,0)</f>
        <v>0.14799999999999999</v>
      </c>
      <c r="M19" s="54">
        <f>VLOOKUP(R19,BASE_DADOS!A:O,15,0)</f>
        <v>0.25600000000000001</v>
      </c>
      <c r="N19" s="27">
        <f>VLOOKUP(R19,BASE_DADOS!A:O,12,0)</f>
        <v>145148.18799999999</v>
      </c>
      <c r="O19" s="28">
        <f t="shared" si="0"/>
        <v>0</v>
      </c>
      <c r="P19" s="32"/>
      <c r="Q19" s="5"/>
      <c r="R19" s="31" t="str">
        <f t="shared" si="1"/>
        <v>SC5_BLUMENAUJORNAL DA RECORD</v>
      </c>
      <c r="S19" s="31">
        <f>F19*VLOOKUP(R19,BASE_DADOS!A:O,6,0)</f>
        <v>0</v>
      </c>
      <c r="T19" s="31">
        <f>G19*VLOOKUP(R19,BASE_DADOS!A:O,7,0)</f>
        <v>0</v>
      </c>
      <c r="U19" s="31">
        <f>H19*VLOOKUP(R19,BASE_DADOS!A:O,8,0)</f>
        <v>0</v>
      </c>
      <c r="V19" s="31">
        <f>I19*VLOOKUP(R19,BASE_DADOS!A:O,9,0)</f>
        <v>0</v>
      </c>
      <c r="W19" s="31">
        <f>J19*VLOOKUP(R19,BASE_DADOS!A:O,10,0)</f>
        <v>0</v>
      </c>
      <c r="X19" s="31">
        <f t="shared" si="2"/>
        <v>0</v>
      </c>
      <c r="Y19" s="31">
        <f t="shared" si="3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3"/>
    </row>
    <row r="20" spans="1:35" ht="15.75" customHeight="1">
      <c r="A20" s="5"/>
      <c r="B20" s="265"/>
      <c r="C20" s="33" t="str">
        <f>BASE_DADOS!C164</f>
        <v>NOVELA 3</v>
      </c>
      <c r="D20" s="35" t="str">
        <f>IFERROR(VLOOKUP(R20,BASE_DADOS!A:E,4,0),"")</f>
        <v>SEG-SEX</v>
      </c>
      <c r="E20" s="35" t="str">
        <f>IFERROR(VLOOKUP(R20,BASE_DADOS!A:E,5,0),"")</f>
        <v>21H00</v>
      </c>
      <c r="F20" s="25"/>
      <c r="G20" s="25"/>
      <c r="H20" s="25"/>
      <c r="I20" s="25"/>
      <c r="J20" s="25"/>
      <c r="K20" s="26"/>
      <c r="L20" s="54">
        <f>VLOOKUP(R20,BASE_DADOS!A:O,14,0)</f>
        <v>0.114</v>
      </c>
      <c r="M20" s="54">
        <f>VLOOKUP(R20,BASE_DADOS!A:O,15,0)</f>
        <v>0.22600000000000001</v>
      </c>
      <c r="N20" s="27">
        <f>VLOOKUP(R20,BASE_DADOS!A:O,12,0)</f>
        <v>111803.334</v>
      </c>
      <c r="O20" s="28">
        <f t="shared" si="0"/>
        <v>0</v>
      </c>
      <c r="P20" s="32"/>
      <c r="Q20" s="32"/>
      <c r="R20" s="31" t="str">
        <f t="shared" si="1"/>
        <v>SC5_BLUMENAUNOVELA 3</v>
      </c>
      <c r="S20" s="31">
        <f>F20*VLOOKUP(R20,BASE_DADOS!A:O,6,0)</f>
        <v>0</v>
      </c>
      <c r="T20" s="31">
        <f>G20*VLOOKUP(R20,BASE_DADOS!A:O,7,0)</f>
        <v>0</v>
      </c>
      <c r="U20" s="31">
        <f>H20*VLOOKUP(R20,BASE_DADOS!A:O,8,0)</f>
        <v>0</v>
      </c>
      <c r="V20" s="31">
        <f>I20*VLOOKUP(R20,BASE_DADOS!A:O,9,0)</f>
        <v>0</v>
      </c>
      <c r="W20" s="31">
        <f>J20*VLOOKUP(R20,BASE_DADOS!A:O,10,0)</f>
        <v>0</v>
      </c>
      <c r="X20" s="31">
        <f t="shared" si="2"/>
        <v>0</v>
      </c>
      <c r="Y20" s="31">
        <f t="shared" si="3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3"/>
    </row>
    <row r="21" spans="1:35" ht="15.75" customHeight="1">
      <c r="A21" s="5"/>
      <c r="B21" s="265"/>
      <c r="C21" s="33" t="str">
        <f>BASE_DADOS!C165</f>
        <v>NOVELA 22HS</v>
      </c>
      <c r="D21" s="35" t="str">
        <f>IFERROR(VLOOKUP(R21,BASE_DADOS!A:E,4,0),"")</f>
        <v>SEG-SEX</v>
      </c>
      <c r="E21" s="35" t="str">
        <f>IFERROR(VLOOKUP(R21,BASE_DADOS!A:E,5,0),"")</f>
        <v>21H45</v>
      </c>
      <c r="F21" s="25"/>
      <c r="G21" s="25"/>
      <c r="H21" s="25"/>
      <c r="I21" s="25"/>
      <c r="J21" s="25"/>
      <c r="K21" s="26"/>
      <c r="L21" s="54">
        <f>VLOOKUP(R21,BASE_DADOS!A:O,14,0)</f>
        <v>9.4E-2</v>
      </c>
      <c r="M21" s="54">
        <f>VLOOKUP(R21,BASE_DADOS!A:O,15,0)</f>
        <v>0.221</v>
      </c>
      <c r="N21" s="27">
        <f>VLOOKUP(R21,BASE_DADOS!A:O,12,0)</f>
        <v>92188.714000000007</v>
      </c>
      <c r="O21" s="28">
        <f t="shared" si="0"/>
        <v>0</v>
      </c>
      <c r="P21" s="32"/>
      <c r="Q21" s="32"/>
      <c r="R21" s="31" t="str">
        <f t="shared" si="1"/>
        <v>SC5_BLUMENAUNOVELA 22HS</v>
      </c>
      <c r="S21" s="31">
        <f>F21*VLOOKUP(R21,BASE_DADOS!A:O,6,0)</f>
        <v>0</v>
      </c>
      <c r="T21" s="31">
        <f>G21*VLOOKUP(R21,BASE_DADOS!A:O,7,0)</f>
        <v>0</v>
      </c>
      <c r="U21" s="31">
        <f>H21*VLOOKUP(R21,BASE_DADOS!A:O,8,0)</f>
        <v>0</v>
      </c>
      <c r="V21" s="31">
        <f>I21*VLOOKUP(R21,BASE_DADOS!A:O,9,0)</f>
        <v>0</v>
      </c>
      <c r="W21" s="31">
        <f>J21*VLOOKUP(R21,BASE_DADOS!A:O,10,0)</f>
        <v>0</v>
      </c>
      <c r="X21" s="31">
        <f t="shared" si="2"/>
        <v>0</v>
      </c>
      <c r="Y21" s="31">
        <f t="shared" si="3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3"/>
    </row>
    <row r="22" spans="1:35" ht="15.75" hidden="1" customHeight="1">
      <c r="A22" s="5"/>
      <c r="B22" s="265"/>
      <c r="C22" s="33" t="str">
        <f>BASE_DADOS!C166</f>
        <v>REALITY SHOW 1</v>
      </c>
      <c r="D22" s="35" t="str">
        <f>IFERROR(VLOOKUP(R22,BASE_DADOS!A:E,4,0),"")</f>
        <v>SEG-SEX</v>
      </c>
      <c r="E22" s="35" t="str">
        <f>IFERROR(VLOOKUP(R22,BASE_DADOS!A:E,5,0),"")</f>
        <v>22H45</v>
      </c>
      <c r="F22" s="25"/>
      <c r="G22" s="25"/>
      <c r="H22" s="25"/>
      <c r="I22" s="25"/>
      <c r="J22" s="25"/>
      <c r="K22" s="26"/>
      <c r="L22" s="54">
        <f>VLOOKUP(R22,BASE_DADOS!A:O,14,0)</f>
        <v>6.5000000000000002E-2</v>
      </c>
      <c r="M22" s="54">
        <f>VLOOKUP(R22,BASE_DADOS!A:O,15,0)</f>
        <v>0.23799999999999999</v>
      </c>
      <c r="N22" s="27">
        <f>VLOOKUP(R22,BASE_DADOS!A:O,12,0)</f>
        <v>63747.514999999999</v>
      </c>
      <c r="O22" s="28">
        <f t="shared" si="0"/>
        <v>0</v>
      </c>
      <c r="P22" s="32"/>
      <c r="Q22" s="32"/>
      <c r="R22" s="31" t="str">
        <f t="shared" si="1"/>
        <v>SC5_BLUMENAUREALITY SHOW 1</v>
      </c>
      <c r="S22" s="31">
        <f>F22*VLOOKUP(R22,BASE_DADOS!A:O,6,0)</f>
        <v>0</v>
      </c>
      <c r="T22" s="31">
        <f>G22*VLOOKUP(R22,BASE_DADOS!A:O,7,0)</f>
        <v>0</v>
      </c>
      <c r="U22" s="31">
        <f>H22*VLOOKUP(R22,BASE_DADOS!A:O,8,0)</f>
        <v>0</v>
      </c>
      <c r="V22" s="31">
        <f>I22*VLOOKUP(R22,BASE_DADOS!A:O,9,0)</f>
        <v>0</v>
      </c>
      <c r="W22" s="31">
        <f>J22*VLOOKUP(R22,BASE_DADOS!A:O,10,0)</f>
        <v>0</v>
      </c>
      <c r="X22" s="31">
        <f t="shared" si="2"/>
        <v>0</v>
      </c>
      <c r="Y22" s="31">
        <f t="shared" si="3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3"/>
    </row>
    <row r="23" spans="1:35" ht="15.75" customHeight="1">
      <c r="A23" s="5"/>
      <c r="B23" s="265"/>
      <c r="C23" s="33" t="str">
        <f>BASE_DADOS!C167</f>
        <v>REALITY SHOW 2 - A FAZENDA</v>
      </c>
      <c r="D23" s="35" t="str">
        <f>IFERROR(VLOOKUP(R23,BASE_DADOS!A:E,4,0),"")</f>
        <v>SEG-SEX</v>
      </c>
      <c r="E23" s="35" t="str">
        <f>IFERROR(VLOOKUP(R23,BASE_DADOS!A:E,5,0),"")</f>
        <v>22H45</v>
      </c>
      <c r="F23" s="25"/>
      <c r="G23" s="25"/>
      <c r="H23" s="25"/>
      <c r="I23" s="25"/>
      <c r="J23" s="25"/>
      <c r="K23" s="26"/>
      <c r="L23" s="54">
        <f>VLOOKUP(R23,BASE_DADOS!A:O,14,0)</f>
        <v>6.5000000000000002E-2</v>
      </c>
      <c r="M23" s="54">
        <f>VLOOKUP(R23,BASE_DADOS!A:O,15,0)</f>
        <v>0.23799999999999999</v>
      </c>
      <c r="N23" s="27">
        <f>VLOOKUP(R23,BASE_DADOS!A:O,12,0)</f>
        <v>63747.514999999999</v>
      </c>
      <c r="O23" s="28">
        <f t="shared" si="0"/>
        <v>0</v>
      </c>
      <c r="P23" s="32"/>
      <c r="Q23" s="32"/>
      <c r="R23" s="31" t="str">
        <f t="shared" si="1"/>
        <v>SC5_BLUMENAUREALITY SHOW 2 - A FAZENDA</v>
      </c>
      <c r="S23" s="31">
        <f>F23*VLOOKUP(R23,BASE_DADOS!A:O,6,0)</f>
        <v>0</v>
      </c>
      <c r="T23" s="31">
        <f>G23*VLOOKUP(R23,BASE_DADOS!A:O,7,0)</f>
        <v>0</v>
      </c>
      <c r="U23" s="31">
        <f>H23*VLOOKUP(R23,BASE_DADOS!A:O,8,0)</f>
        <v>0</v>
      </c>
      <c r="V23" s="31">
        <f>I23*VLOOKUP(R23,BASE_DADOS!A:O,9,0)</f>
        <v>0</v>
      </c>
      <c r="W23" s="31">
        <f>J23*VLOOKUP(R23,BASE_DADOS!A:O,10,0)</f>
        <v>0</v>
      </c>
      <c r="X23" s="31">
        <f t="shared" si="2"/>
        <v>0</v>
      </c>
      <c r="Y23" s="31">
        <f t="shared" si="3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3"/>
    </row>
    <row r="24" spans="1:35" ht="15.75" customHeight="1">
      <c r="A24" s="5"/>
      <c r="B24" s="265"/>
      <c r="C24" s="33" t="str">
        <f>BASE_DADOS!C168</f>
        <v>REALITY SHOW 3 - Quilos Mortais</v>
      </c>
      <c r="D24" s="35" t="str">
        <f>IFERROR(VLOOKUP(R24,BASE_DADOS!A:E,4,0),"")</f>
        <v>SEG-DOM</v>
      </c>
      <c r="E24" s="35" t="str">
        <f>IFERROR(VLOOKUP(R24,BASE_DADOS!A:E,5,0),"")</f>
        <v>22H45</v>
      </c>
      <c r="F24" s="25"/>
      <c r="G24" s="25"/>
      <c r="H24" s="25"/>
      <c r="I24" s="25"/>
      <c r="J24" s="25"/>
      <c r="K24" s="26"/>
      <c r="L24" s="54">
        <f>VLOOKUP(R24,BASE_DADOS!A:O,14,0)</f>
        <v>6.5000000000000002E-2</v>
      </c>
      <c r="M24" s="54">
        <f>VLOOKUP(R24,BASE_DADOS!A:O,15,0)</f>
        <v>0.23799999999999999</v>
      </c>
      <c r="N24" s="27">
        <f>VLOOKUP(R24,BASE_DADOS!A:O,12,0)</f>
        <v>63747.514999999999</v>
      </c>
      <c r="O24" s="28">
        <f t="shared" si="0"/>
        <v>0</v>
      </c>
      <c r="P24" s="32"/>
      <c r="Q24" s="32"/>
      <c r="R24" s="31" t="str">
        <f t="shared" si="1"/>
        <v>SC5_BLUMENAUREALITY SHOW 3 - Quilos Mortais</v>
      </c>
      <c r="S24" s="31">
        <f>F24*VLOOKUP(R24,BASE_DADOS!A:O,6,0)</f>
        <v>0</v>
      </c>
      <c r="T24" s="31">
        <f>G24*VLOOKUP(R24,BASE_DADOS!A:O,7,0)</f>
        <v>0</v>
      </c>
      <c r="U24" s="31">
        <f>H24*VLOOKUP(R24,BASE_DADOS!A:O,8,0)</f>
        <v>0</v>
      </c>
      <c r="V24" s="31">
        <f>I24*VLOOKUP(R24,BASE_DADOS!A:O,9,0)</f>
        <v>0</v>
      </c>
      <c r="W24" s="31">
        <f>J24*VLOOKUP(R24,BASE_DADOS!A:O,10,0)</f>
        <v>0</v>
      </c>
      <c r="X24" s="31">
        <f t="shared" si="2"/>
        <v>0</v>
      </c>
      <c r="Y24" s="31">
        <f t="shared" si="3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3"/>
    </row>
    <row r="25" spans="1:35" ht="15.75" customHeight="1">
      <c r="A25" s="5"/>
      <c r="B25" s="266"/>
      <c r="C25" s="33" t="str">
        <f>BASE_DADOS!C169</f>
        <v>SÉRIE PREMIUM</v>
      </c>
      <c r="D25" s="35" t="str">
        <f>IFERROR(VLOOKUP(R25,BASE_DADOS!A:E,4,0),"")</f>
        <v>SEG-SEX</v>
      </c>
      <c r="E25" s="35" t="str">
        <f>IFERROR(VLOOKUP(R25,BASE_DADOS!A:E,5,0),"")</f>
        <v>23H45</v>
      </c>
      <c r="F25" s="25"/>
      <c r="G25" s="25"/>
      <c r="H25" s="25"/>
      <c r="I25" s="25"/>
      <c r="J25" s="25"/>
      <c r="K25" s="26"/>
      <c r="L25" s="54">
        <f>VLOOKUP(R25,BASE_DADOS!A:O,14,0)</f>
        <v>5.1999999999999998E-2</v>
      </c>
      <c r="M25" s="54">
        <f>VLOOKUP(R25,BASE_DADOS!A:O,15,0)</f>
        <v>0.252</v>
      </c>
      <c r="N25" s="27">
        <f>VLOOKUP(R25,BASE_DADOS!A:O,12,0)</f>
        <v>50998.011999999995</v>
      </c>
      <c r="O25" s="28">
        <f t="shared" si="0"/>
        <v>0</v>
      </c>
      <c r="P25" s="32"/>
      <c r="Q25" s="32"/>
      <c r="R25" s="31" t="str">
        <f t="shared" si="1"/>
        <v>SC5_BLUMENAUSÉRIE PREMIUM</v>
      </c>
      <c r="S25" s="31">
        <f>F25*VLOOKUP(R25,BASE_DADOS!A:O,6,0)</f>
        <v>0</v>
      </c>
      <c r="T25" s="31">
        <f>G25*VLOOKUP(R25,BASE_DADOS!A:O,7,0)</f>
        <v>0</v>
      </c>
      <c r="U25" s="31">
        <f>H25*VLOOKUP(R25,BASE_DADOS!A:O,8,0)</f>
        <v>0</v>
      </c>
      <c r="V25" s="31">
        <f>I25*VLOOKUP(R25,BASE_DADOS!A:O,9,0)</f>
        <v>0</v>
      </c>
      <c r="W25" s="31">
        <f>J25*VLOOKUP(R25,BASE_DADOS!A:O,10,0)</f>
        <v>0</v>
      </c>
      <c r="X25" s="31">
        <f t="shared" si="2"/>
        <v>0</v>
      </c>
      <c r="Y25" s="31">
        <f t="shared" si="3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3"/>
    </row>
    <row r="26" spans="1:35" ht="15" customHeight="1">
      <c r="A26" s="5"/>
      <c r="B26" s="286" t="s">
        <v>26</v>
      </c>
      <c r="C26" s="33" t="str">
        <f>BASE_DADOS!C170</f>
        <v>BRASIL CAMINHONEIRO</v>
      </c>
      <c r="D26" s="35" t="str">
        <f>IFERROR(VLOOKUP(R26,BASE_DADOS!A:E,4,0),"")</f>
        <v>SAB</v>
      </c>
      <c r="E26" s="35" t="str">
        <f>IFERROR(VLOOKUP(R26,BASE_DADOS!A:E,5,0),"")</f>
        <v>07H00</v>
      </c>
      <c r="F26" s="25"/>
      <c r="G26" s="25"/>
      <c r="H26" s="25"/>
      <c r="I26" s="25"/>
      <c r="J26" s="25"/>
      <c r="K26" s="26"/>
      <c r="L26" s="54">
        <f>VLOOKUP(R26,BASE_DADOS!A:O,14,0)</f>
        <v>0.12541666666666668</v>
      </c>
      <c r="M26" s="54">
        <f>VLOOKUP(R26,BASE_DADOS!A:O,15,0)</f>
        <v>0.21875</v>
      </c>
      <c r="N26" s="27">
        <f>VLOOKUP(R26,BASE_DADOS!A:O,12,0)</f>
        <v>123000.01291666667</v>
      </c>
      <c r="O26" s="28">
        <f t="shared" si="0"/>
        <v>0</v>
      </c>
      <c r="P26" s="32"/>
      <c r="Q26" s="5"/>
      <c r="R26" s="31" t="str">
        <f t="shared" si="1"/>
        <v>SC5_BLUMENAUBRASIL CAMINHONEIRO</v>
      </c>
      <c r="S26" s="31">
        <f>F26*VLOOKUP(R26,BASE_DADOS!A:O,6,0)</f>
        <v>0</v>
      </c>
      <c r="T26" s="31">
        <f>G26*VLOOKUP(R26,BASE_DADOS!A:O,7,0)</f>
        <v>0</v>
      </c>
      <c r="U26" s="31">
        <f>H26*VLOOKUP(R26,BASE_DADOS!A:O,8,0)</f>
        <v>0</v>
      </c>
      <c r="V26" s="31">
        <f>I26*VLOOKUP(R26,BASE_DADOS!A:O,9,0)</f>
        <v>0</v>
      </c>
      <c r="W26" s="31">
        <f>J26*VLOOKUP(R26,BASE_DADOS!A:O,10,0)</f>
        <v>0</v>
      </c>
      <c r="X26" s="31">
        <f t="shared" si="2"/>
        <v>0</v>
      </c>
      <c r="Y26" s="31">
        <f t="shared" si="3"/>
        <v>0</v>
      </c>
      <c r="Z26" s="5"/>
      <c r="AA26" s="5"/>
      <c r="AB26" s="5"/>
      <c r="AC26" s="5"/>
      <c r="AD26" s="5"/>
      <c r="AE26" s="5"/>
      <c r="AF26" s="5"/>
      <c r="AG26" s="5"/>
      <c r="AH26" s="5"/>
      <c r="AI26" s="3"/>
    </row>
    <row r="27" spans="1:35" ht="15" customHeight="1">
      <c r="A27" s="5"/>
      <c r="B27" s="273"/>
      <c r="C27" s="33" t="str">
        <f>BASE_DADOS!C171</f>
        <v>FALA BRASIL - EDIÇÃO DE SÁBADO</v>
      </c>
      <c r="D27" s="35" t="str">
        <f>IFERROR(VLOOKUP(R27,BASE_DADOS!A:E,4,0),"")</f>
        <v>SAB</v>
      </c>
      <c r="E27" s="35" t="str">
        <f>IFERROR(VLOOKUP(R27,BASE_DADOS!A:E,5,0),"")</f>
        <v>07H30</v>
      </c>
      <c r="F27" s="25"/>
      <c r="G27" s="25"/>
      <c r="H27" s="25"/>
      <c r="I27" s="25"/>
      <c r="J27" s="25"/>
      <c r="K27" s="26"/>
      <c r="L27" s="54">
        <f>VLOOKUP(R27,BASE_DADOS!A:O,14,0)</f>
        <v>0.12541666666666668</v>
      </c>
      <c r="M27" s="54">
        <f>VLOOKUP(R27,BASE_DADOS!A:O,15,0)</f>
        <v>0.21875</v>
      </c>
      <c r="N27" s="27">
        <f>VLOOKUP(R27,BASE_DADOS!A:O,12,0)</f>
        <v>123000.01291666667</v>
      </c>
      <c r="O27" s="28">
        <f t="shared" si="0"/>
        <v>0</v>
      </c>
      <c r="P27" s="32"/>
      <c r="Q27" s="5"/>
      <c r="R27" s="31" t="str">
        <f t="shared" si="1"/>
        <v>SC5_BLUMENAUFALA BRASIL - EDIÇÃO DE SÁBADO</v>
      </c>
      <c r="S27" s="31">
        <f>F27*VLOOKUP(R27,BASE_DADOS!A:O,6,0)</f>
        <v>0</v>
      </c>
      <c r="T27" s="31">
        <f>G27*VLOOKUP(R27,BASE_DADOS!A:O,7,0)</f>
        <v>0</v>
      </c>
      <c r="U27" s="31">
        <f>H27*VLOOKUP(R27,BASE_DADOS!A:O,8,0)</f>
        <v>0</v>
      </c>
      <c r="V27" s="31">
        <f>I27*VLOOKUP(R27,BASE_DADOS!A:O,9,0)</f>
        <v>0</v>
      </c>
      <c r="W27" s="31">
        <f>J27*VLOOKUP(R27,BASE_DADOS!A:O,10,0)</f>
        <v>0</v>
      </c>
      <c r="X27" s="31">
        <f t="shared" si="2"/>
        <v>0</v>
      </c>
      <c r="Y27" s="31">
        <f t="shared" si="3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3"/>
    </row>
    <row r="28" spans="1:35" ht="15" customHeight="1">
      <c r="A28" s="5"/>
      <c r="B28" s="273"/>
      <c r="C28" s="33" t="str">
        <f>BASE_DADOS!C172</f>
        <v>BALANÇO GERAL SC - ED SÁBADO - ESTADUAL (1)</v>
      </c>
      <c r="D28" s="35" t="str">
        <f>IFERROR(VLOOKUP(R28,BASE_DADOS!A:E,4,0),"")</f>
        <v>SAB</v>
      </c>
      <c r="E28" s="35" t="str">
        <f>IFERROR(VLOOKUP(R28,BASE_DADOS!A:E,5,0),"")</f>
        <v>12H00</v>
      </c>
      <c r="F28" s="25"/>
      <c r="G28" s="25"/>
      <c r="H28" s="25"/>
      <c r="I28" s="25"/>
      <c r="J28" s="25"/>
      <c r="K28" s="26"/>
      <c r="L28" s="54">
        <f>VLOOKUP(R28,BASE_DADOS!A:O,14,0)</f>
        <v>0.12541666666666668</v>
      </c>
      <c r="M28" s="54">
        <f>VLOOKUP(R28,BASE_DADOS!A:O,15,0)</f>
        <v>0.21875</v>
      </c>
      <c r="N28" s="27">
        <f>VLOOKUP(R28,BASE_DADOS!A:O,12,0)</f>
        <v>123000.01291666667</v>
      </c>
      <c r="O28" s="28">
        <f t="shared" si="0"/>
        <v>0</v>
      </c>
      <c r="P28" s="5"/>
      <c r="Q28" s="5"/>
      <c r="R28" s="31" t="str">
        <f t="shared" si="1"/>
        <v>SC5_BLUMENAUBALANÇO GERAL SC - ED SÁBADO - ESTADUAL (1)</v>
      </c>
      <c r="S28" s="31">
        <f>F28*VLOOKUP(R28,BASE_DADOS!A:O,6,0)</f>
        <v>0</v>
      </c>
      <c r="T28" s="31">
        <f>G28*VLOOKUP(R28,BASE_DADOS!A:O,7,0)</f>
        <v>0</v>
      </c>
      <c r="U28" s="31">
        <f>H28*VLOOKUP(R28,BASE_DADOS!A:O,8,0)</f>
        <v>0</v>
      </c>
      <c r="V28" s="31">
        <f>I28*VLOOKUP(R28,BASE_DADOS!A:O,9,0)</f>
        <v>0</v>
      </c>
      <c r="W28" s="31">
        <f>J28*VLOOKUP(R28,BASE_DADOS!A:O,10,0)</f>
        <v>0</v>
      </c>
      <c r="X28" s="31">
        <f t="shared" si="2"/>
        <v>0</v>
      </c>
      <c r="Y28" s="31">
        <f t="shared" si="3"/>
        <v>0</v>
      </c>
      <c r="Z28" s="5"/>
      <c r="AA28" s="5"/>
      <c r="AB28" s="5"/>
      <c r="AC28" s="5"/>
      <c r="AD28" s="5"/>
      <c r="AE28" s="5"/>
      <c r="AF28" s="5"/>
      <c r="AG28" s="5"/>
      <c r="AH28" s="5"/>
      <c r="AI28" s="3"/>
    </row>
    <row r="29" spans="1:35" ht="15.75" customHeight="1">
      <c r="A29" s="5"/>
      <c r="B29" s="273"/>
      <c r="C29" s="22" t="str">
        <f>BASE_DADOS!C173</f>
        <v>CLUBE DA BOLA</v>
      </c>
      <c r="D29" s="35" t="str">
        <f>IFERROR(VLOOKUP(R29,BASE_DADOS!A:E,4,0),"")</f>
        <v>SAB</v>
      </c>
      <c r="E29" s="35" t="str">
        <f>IFERROR(VLOOKUP(R29,BASE_DADOS!A:E,5,0),"")</f>
        <v>13H30</v>
      </c>
      <c r="F29" s="25"/>
      <c r="G29" s="25"/>
      <c r="H29" s="25"/>
      <c r="I29" s="25"/>
      <c r="J29" s="25"/>
      <c r="K29" s="26"/>
      <c r="L29" s="54">
        <f>VLOOKUP(R29,BASE_DADOS!A:O,14,0)</f>
        <v>0.12541666666666668</v>
      </c>
      <c r="M29" s="54">
        <f>VLOOKUP(R29,BASE_DADOS!A:O,15,0)</f>
        <v>0.21875</v>
      </c>
      <c r="N29" s="27">
        <f>VLOOKUP(R29,BASE_DADOS!A:O,12,0)</f>
        <v>123000.01291666667</v>
      </c>
      <c r="O29" s="28">
        <f t="shared" si="0"/>
        <v>0</v>
      </c>
      <c r="P29" s="5"/>
      <c r="Q29" s="5"/>
      <c r="R29" s="31" t="str">
        <f t="shared" si="1"/>
        <v>SC5_BLUMENAUCLUBE DA BOLA</v>
      </c>
      <c r="S29" s="31">
        <f>F29*VLOOKUP(R29,BASE_DADOS!A:O,6,0)</f>
        <v>0</v>
      </c>
      <c r="T29" s="31">
        <f>G29*VLOOKUP(R29,BASE_DADOS!A:O,7,0)</f>
        <v>0</v>
      </c>
      <c r="U29" s="31">
        <f>H29*VLOOKUP(R29,BASE_DADOS!A:O,8,0)</f>
        <v>0</v>
      </c>
      <c r="V29" s="31">
        <f>I29*VLOOKUP(R29,BASE_DADOS!A:O,9,0)</f>
        <v>0</v>
      </c>
      <c r="W29" s="31">
        <f>J29*VLOOKUP(R29,BASE_DADOS!A:O,10,0)</f>
        <v>0</v>
      </c>
      <c r="X29" s="31">
        <f t="shared" si="2"/>
        <v>0</v>
      </c>
      <c r="Y29" s="31">
        <f t="shared" si="3"/>
        <v>0</v>
      </c>
      <c r="Z29" s="5"/>
      <c r="AA29" s="5"/>
      <c r="AB29" s="5"/>
      <c r="AC29" s="5"/>
      <c r="AD29" s="5"/>
      <c r="AE29" s="5"/>
      <c r="AF29" s="5"/>
      <c r="AG29" s="5"/>
      <c r="AH29" s="5"/>
      <c r="AI29" s="3"/>
    </row>
    <row r="30" spans="1:35" ht="15.75" customHeight="1">
      <c r="A30" s="5"/>
      <c r="B30" s="273"/>
      <c r="C30" s="33" t="str">
        <f>BASE_DADOS!C174</f>
        <v>CINE AVENTURA</v>
      </c>
      <c r="D30" s="35" t="str">
        <f>IFERROR(VLOOKUP(R30,BASE_DADOS!A:E,4,0),"")</f>
        <v>SAB</v>
      </c>
      <c r="E30" s="35" t="str">
        <f>IFERROR(VLOOKUP(R30,BASE_DADOS!A:E,5,0),"")</f>
        <v>15H00</v>
      </c>
      <c r="F30" s="25"/>
      <c r="G30" s="25"/>
      <c r="H30" s="25"/>
      <c r="I30" s="25"/>
      <c r="J30" s="25"/>
      <c r="K30" s="26"/>
      <c r="L30" s="54">
        <f>VLOOKUP(R30,BASE_DADOS!A:O,14,0)</f>
        <v>0.12541666666666668</v>
      </c>
      <c r="M30" s="54">
        <f>VLOOKUP(R30,BASE_DADOS!A:O,15,0)</f>
        <v>0.21875</v>
      </c>
      <c r="N30" s="27">
        <f>VLOOKUP(R30,BASE_DADOS!A:O,12,0)</f>
        <v>123000.01291666667</v>
      </c>
      <c r="O30" s="28">
        <f t="shared" si="0"/>
        <v>0</v>
      </c>
      <c r="P30" s="5"/>
      <c r="Q30" s="5"/>
      <c r="R30" s="31" t="str">
        <f t="shared" si="1"/>
        <v>SC5_BLUMENAUCINE AVENTURA</v>
      </c>
      <c r="S30" s="31">
        <f>F30*VLOOKUP(R30,BASE_DADOS!A:O,6,0)</f>
        <v>0</v>
      </c>
      <c r="T30" s="31">
        <f>G30*VLOOKUP(R30,BASE_DADOS!A:O,7,0)</f>
        <v>0</v>
      </c>
      <c r="U30" s="31">
        <f>H30*VLOOKUP(R30,BASE_DADOS!A:O,8,0)</f>
        <v>0</v>
      </c>
      <c r="V30" s="31">
        <f>I30*VLOOKUP(R30,BASE_DADOS!A:O,9,0)</f>
        <v>0</v>
      </c>
      <c r="W30" s="31">
        <f>J30*VLOOKUP(R30,BASE_DADOS!A:O,10,0)</f>
        <v>0</v>
      </c>
      <c r="X30" s="31">
        <f t="shared" si="2"/>
        <v>0</v>
      </c>
      <c r="Y30" s="31">
        <f t="shared" si="3"/>
        <v>0</v>
      </c>
      <c r="Z30" s="5"/>
      <c r="AA30" s="5"/>
      <c r="AB30" s="5"/>
      <c r="AC30" s="5"/>
      <c r="AD30" s="5"/>
      <c r="AE30" s="5"/>
      <c r="AF30" s="5"/>
      <c r="AG30" s="5"/>
      <c r="AH30" s="5"/>
      <c r="AI30" s="3"/>
    </row>
    <row r="31" spans="1:35" ht="15.75" customHeight="1">
      <c r="A31" s="5"/>
      <c r="B31" s="273"/>
      <c r="C31" s="33" t="str">
        <f>BASE_DADOS!C175</f>
        <v>CIDADE ALERTA - EDIÇÃO DE SÁBADO 1</v>
      </c>
      <c r="D31" s="35" t="str">
        <f>IFERROR(VLOOKUP(R31,BASE_DADOS!A:E,4,0),"")</f>
        <v>SAB</v>
      </c>
      <c r="E31" s="35" t="str">
        <f>IFERROR(VLOOKUP(R31,BASE_DADOS!A:E,5,0),"")</f>
        <v>17H00</v>
      </c>
      <c r="F31" s="25"/>
      <c r="G31" s="25"/>
      <c r="H31" s="25"/>
      <c r="I31" s="25"/>
      <c r="J31" s="25"/>
      <c r="K31" s="26"/>
      <c r="L31" s="54">
        <f>VLOOKUP(R31,BASE_DADOS!A:O,14,0)</f>
        <v>0.12541666666666668</v>
      </c>
      <c r="M31" s="54">
        <f>VLOOKUP(R31,BASE_DADOS!A:O,15,0)</f>
        <v>0.21875</v>
      </c>
      <c r="N31" s="27">
        <f>VLOOKUP(R31,BASE_DADOS!A:O,12,0)</f>
        <v>123000.01291666667</v>
      </c>
      <c r="O31" s="28">
        <f t="shared" si="0"/>
        <v>0</v>
      </c>
      <c r="P31" s="5"/>
      <c r="Q31" s="5"/>
      <c r="R31" s="31" t="str">
        <f t="shared" si="1"/>
        <v>SC5_BLUMENAUCIDADE ALERTA - EDIÇÃO DE SÁBADO 1</v>
      </c>
      <c r="S31" s="31">
        <f>F31*VLOOKUP(R31,BASE_DADOS!A:O,6,0)</f>
        <v>0</v>
      </c>
      <c r="T31" s="31">
        <f>G31*VLOOKUP(R31,BASE_DADOS!A:O,7,0)</f>
        <v>0</v>
      </c>
      <c r="U31" s="31">
        <f>H31*VLOOKUP(R31,BASE_DADOS!A:O,8,0)</f>
        <v>0</v>
      </c>
      <c r="V31" s="31">
        <f>I31*VLOOKUP(R31,BASE_DADOS!A:O,9,0)</f>
        <v>0</v>
      </c>
      <c r="W31" s="31">
        <f>J31*VLOOKUP(R31,BASE_DADOS!A:O,10,0)</f>
        <v>0</v>
      </c>
      <c r="X31" s="31">
        <f t="shared" si="2"/>
        <v>0</v>
      </c>
      <c r="Y31" s="31">
        <f t="shared" si="3"/>
        <v>0</v>
      </c>
      <c r="Z31" s="5"/>
      <c r="AA31" s="5"/>
      <c r="AB31" s="5"/>
      <c r="AC31" s="5"/>
      <c r="AD31" s="5"/>
      <c r="AE31" s="5"/>
      <c r="AF31" s="5"/>
      <c r="AG31" s="5"/>
      <c r="AH31" s="5"/>
      <c r="AI31" s="3"/>
    </row>
    <row r="32" spans="1:35" ht="15.75" customHeight="1">
      <c r="A32" s="5"/>
      <c r="B32" s="273"/>
      <c r="C32" s="33" t="str">
        <f>BASE_DADOS!C176</f>
        <v>JORNAL DA RECORD - EDIÇÃO DE SÁBADO</v>
      </c>
      <c r="D32" s="35" t="str">
        <f>IFERROR(VLOOKUP(R32,BASE_DADOS!A:E,4,0),"")</f>
        <v>SAB</v>
      </c>
      <c r="E32" s="35" t="str">
        <f>IFERROR(VLOOKUP(R32,BASE_DADOS!A:E,5,0),"")</f>
        <v>19H45</v>
      </c>
      <c r="F32" s="25"/>
      <c r="G32" s="25"/>
      <c r="H32" s="25"/>
      <c r="I32" s="25"/>
      <c r="J32" s="25"/>
      <c r="K32" s="26"/>
      <c r="L32" s="54">
        <f>VLOOKUP(R32,BASE_DADOS!A:O,14,0)</f>
        <v>0.12541666666666668</v>
      </c>
      <c r="M32" s="54">
        <f>VLOOKUP(R32,BASE_DADOS!A:O,15,0)</f>
        <v>0.21875</v>
      </c>
      <c r="N32" s="27">
        <f>VLOOKUP(R32,BASE_DADOS!A:O,12,0)</f>
        <v>123000.01291666667</v>
      </c>
      <c r="O32" s="28">
        <f t="shared" si="0"/>
        <v>0</v>
      </c>
      <c r="P32" s="32"/>
      <c r="Q32" s="32"/>
      <c r="R32" s="31" t="str">
        <f t="shared" si="1"/>
        <v>SC5_BLUMENAUJORNAL DA RECORD - EDIÇÃO DE SÁBADO</v>
      </c>
      <c r="S32" s="31">
        <f>F32*VLOOKUP(R32,BASE_DADOS!A:O,6,0)</f>
        <v>0</v>
      </c>
      <c r="T32" s="31">
        <f>G32*VLOOKUP(R32,BASE_DADOS!A:O,7,0)</f>
        <v>0</v>
      </c>
      <c r="U32" s="31">
        <f>H32*VLOOKUP(R32,BASE_DADOS!A:O,8,0)</f>
        <v>0</v>
      </c>
      <c r="V32" s="31">
        <f>I32*VLOOKUP(R32,BASE_DADOS!A:O,9,0)</f>
        <v>0</v>
      </c>
      <c r="W32" s="31">
        <f>J32*VLOOKUP(R32,BASE_DADOS!A:O,10,0)</f>
        <v>0</v>
      </c>
      <c r="X32" s="31">
        <f t="shared" si="2"/>
        <v>0</v>
      </c>
      <c r="Y32" s="31">
        <f t="shared" si="3"/>
        <v>0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"/>
    </row>
    <row r="33" spans="1:35" ht="15.75" customHeight="1">
      <c r="A33" s="5"/>
      <c r="B33" s="273"/>
      <c r="C33" s="33" t="str">
        <f>BASE_DADOS!C177</f>
        <v xml:space="preserve">NOVELA 3 - MELHORES MOMENTOS </v>
      </c>
      <c r="D33" s="35" t="str">
        <f>IFERROR(VLOOKUP(R33,BASE_DADOS!A:E,4,0),"")</f>
        <v>SAB</v>
      </c>
      <c r="E33" s="35" t="str">
        <f>IFERROR(VLOOKUP(R33,BASE_DADOS!A:E,5,0),"")</f>
        <v>21H00</v>
      </c>
      <c r="F33" s="25"/>
      <c r="G33" s="25"/>
      <c r="H33" s="25"/>
      <c r="I33" s="25"/>
      <c r="J33" s="25"/>
      <c r="K33" s="26"/>
      <c r="L33" s="54">
        <f>VLOOKUP(R33,BASE_DADOS!A:O,14,0)</f>
        <v>0.12541666666666668</v>
      </c>
      <c r="M33" s="54">
        <f>VLOOKUP(R33,BASE_DADOS!A:O,15,0)</f>
        <v>0.21875</v>
      </c>
      <c r="N33" s="27">
        <f>VLOOKUP(R33,BASE_DADOS!A:O,12,0)</f>
        <v>123000.01291666667</v>
      </c>
      <c r="O33" s="28">
        <f t="shared" si="0"/>
        <v>0</v>
      </c>
      <c r="P33" s="32"/>
      <c r="Q33" s="32"/>
      <c r="R33" s="31" t="str">
        <f t="shared" si="1"/>
        <v xml:space="preserve">SC5_BLUMENAUNOVELA 3 - MELHORES MOMENTOS </v>
      </c>
      <c r="S33" s="31">
        <f>F33*VLOOKUP(R33,BASE_DADOS!A:O,6,0)</f>
        <v>0</v>
      </c>
      <c r="T33" s="31">
        <f>G33*VLOOKUP(R33,BASE_DADOS!A:O,7,0)</f>
        <v>0</v>
      </c>
      <c r="U33" s="31">
        <f>H33*VLOOKUP(R33,BASE_DADOS!A:O,8,0)</f>
        <v>0</v>
      </c>
      <c r="V33" s="31">
        <f>I33*VLOOKUP(R33,BASE_DADOS!A:O,9,0)</f>
        <v>0</v>
      </c>
      <c r="W33" s="31">
        <f>J33*VLOOKUP(R33,BASE_DADOS!A:O,10,0)</f>
        <v>0</v>
      </c>
      <c r="X33" s="31">
        <f t="shared" si="2"/>
        <v>0</v>
      </c>
      <c r="Y33" s="31">
        <f t="shared" si="3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"/>
    </row>
    <row r="34" spans="1:35" ht="15.75" customHeight="1">
      <c r="A34" s="5"/>
      <c r="B34" s="273"/>
      <c r="C34" s="33" t="str">
        <f>BASE_DADOS!C178</f>
        <v xml:space="preserve">SUPER TELA </v>
      </c>
      <c r="D34" s="35" t="str">
        <f>IFERROR(VLOOKUP(R34,BASE_DADOS!A:E,4,0),"")</f>
        <v>SAB</v>
      </c>
      <c r="E34" s="35" t="str">
        <f>IFERROR(VLOOKUP(R34,BASE_DADOS!A:E,5,0),"")</f>
        <v>22H30</v>
      </c>
      <c r="F34" s="25"/>
      <c r="G34" s="25"/>
      <c r="H34" s="25"/>
      <c r="I34" s="25"/>
      <c r="J34" s="25"/>
      <c r="K34" s="26"/>
      <c r="L34" s="54">
        <f>VLOOKUP(R34,BASE_DADOS!A:O,14,0)</f>
        <v>0.12541666666666668</v>
      </c>
      <c r="M34" s="54">
        <f>VLOOKUP(R34,BASE_DADOS!A:O,15,0)</f>
        <v>0.21875</v>
      </c>
      <c r="N34" s="27">
        <f>VLOOKUP(R34,BASE_DADOS!A:O,12,0)</f>
        <v>123000.01291666667</v>
      </c>
      <c r="O34" s="28">
        <f t="shared" si="0"/>
        <v>0</v>
      </c>
      <c r="P34" s="32"/>
      <c r="Q34" s="32"/>
      <c r="R34" s="31" t="str">
        <f t="shared" si="1"/>
        <v xml:space="preserve">SC5_BLUMENAUSUPER TELA </v>
      </c>
      <c r="S34" s="31">
        <f>F34*VLOOKUP(R34,BASE_DADOS!A:O,6,0)</f>
        <v>0</v>
      </c>
      <c r="T34" s="31">
        <f>G34*VLOOKUP(R34,BASE_DADOS!A:O,7,0)</f>
        <v>0</v>
      </c>
      <c r="U34" s="31">
        <f>H34*VLOOKUP(R34,BASE_DADOS!A:O,8,0)</f>
        <v>0</v>
      </c>
      <c r="V34" s="31">
        <f>I34*VLOOKUP(R34,BASE_DADOS!A:O,9,0)</f>
        <v>0</v>
      </c>
      <c r="W34" s="31">
        <f>J34*VLOOKUP(R34,BASE_DADOS!A:O,10,0)</f>
        <v>0</v>
      </c>
      <c r="X34" s="31">
        <f t="shared" si="2"/>
        <v>0</v>
      </c>
      <c r="Y34" s="31">
        <f t="shared" si="3"/>
        <v>0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"/>
    </row>
    <row r="35" spans="1:35" ht="15.75" customHeight="1">
      <c r="A35" s="5"/>
      <c r="B35" s="275"/>
      <c r="C35" s="33" t="str">
        <f>BASE_DADOS!C179</f>
        <v>SÉRIE DE SÁBADO</v>
      </c>
      <c r="D35" s="35" t="str">
        <f>IFERROR(VLOOKUP(R35,BASE_DADOS!A:E,4,0),"")</f>
        <v>SÁB</v>
      </c>
      <c r="E35" s="35" t="str">
        <f>IFERROR(VLOOKUP(R35,BASE_DADOS!A:E,5,0),"")</f>
        <v>00H00</v>
      </c>
      <c r="F35" s="25"/>
      <c r="G35" s="25"/>
      <c r="H35" s="25"/>
      <c r="I35" s="25"/>
      <c r="J35" s="25"/>
      <c r="K35" s="26"/>
      <c r="L35" s="54">
        <f>VLOOKUP(R35,BASE_DADOS!A:O,14,0)</f>
        <v>0.12541666666666668</v>
      </c>
      <c r="M35" s="54">
        <f>VLOOKUP(R35,BASE_DADOS!A:O,15,0)</f>
        <v>0.21875</v>
      </c>
      <c r="N35" s="27">
        <f>VLOOKUP(R35,BASE_DADOS!A:O,12,0)</f>
        <v>123000.01291666667</v>
      </c>
      <c r="O35" s="28">
        <f t="shared" si="0"/>
        <v>0</v>
      </c>
      <c r="P35" s="32"/>
      <c r="Q35" s="32"/>
      <c r="R35" s="31" t="str">
        <f t="shared" si="1"/>
        <v>SC5_BLUMENAUSÉRIE DE SÁBADO</v>
      </c>
      <c r="S35" s="31">
        <f>F35*VLOOKUP(R35,BASE_DADOS!A:O,6,0)</f>
        <v>0</v>
      </c>
      <c r="T35" s="31">
        <f>G35*VLOOKUP(R35,BASE_DADOS!A:O,7,0)</f>
        <v>0</v>
      </c>
      <c r="U35" s="31">
        <f>H35*VLOOKUP(R35,BASE_DADOS!A:O,8,0)</f>
        <v>0</v>
      </c>
      <c r="V35" s="31">
        <f>I35*VLOOKUP(R35,BASE_DADOS!A:O,9,0)</f>
        <v>0</v>
      </c>
      <c r="W35" s="31">
        <f>J35*VLOOKUP(R35,BASE_DADOS!A:O,10,0)</f>
        <v>0</v>
      </c>
      <c r="X35" s="31">
        <f t="shared" si="2"/>
        <v>0</v>
      </c>
      <c r="Y35" s="31">
        <f t="shared" si="3"/>
        <v>0</v>
      </c>
      <c r="Z35" s="32"/>
      <c r="AA35" s="32"/>
      <c r="AB35" s="32"/>
      <c r="AC35" s="32"/>
      <c r="AD35" s="32"/>
      <c r="AE35" s="32"/>
      <c r="AF35" s="32"/>
      <c r="AG35" s="32"/>
      <c r="AH35" s="32"/>
      <c r="AI35" s="3"/>
    </row>
    <row r="36" spans="1:35" ht="14.25" customHeight="1">
      <c r="A36" s="5"/>
      <c r="B36" s="286" t="s">
        <v>27</v>
      </c>
      <c r="C36" s="22" t="str">
        <f>BASE_DADOS!C180</f>
        <v>AGRO SAÚDE E COOPERAÇÃO</v>
      </c>
      <c r="D36" s="35" t="str">
        <f>IFERROR(VLOOKUP(R36,BASE_DADOS!A:E,4,0),"")</f>
        <v>DOM</v>
      </c>
      <c r="E36" s="35" t="str">
        <f>IFERROR(VLOOKUP(R36,BASE_DADOS!A:E,5,0),"")</f>
        <v>09H00</v>
      </c>
      <c r="F36" s="25"/>
      <c r="G36" s="25"/>
      <c r="H36" s="25"/>
      <c r="I36" s="25"/>
      <c r="J36" s="25"/>
      <c r="K36" s="26"/>
      <c r="L36" s="54">
        <f>VLOOKUP(R36,BASE_DADOS!A:O,14,0)</f>
        <v>0.10625</v>
      </c>
      <c r="M36" s="54">
        <f>VLOOKUP(R36,BASE_DADOS!A:O,15,0)</f>
        <v>0.1733514615907546</v>
      </c>
      <c r="N36" s="27">
        <f>VLOOKUP(R36,BASE_DADOS!A:O,12,0)</f>
        <v>104202.66875</v>
      </c>
      <c r="O36" s="28">
        <f t="shared" si="0"/>
        <v>0</v>
      </c>
      <c r="P36" s="5"/>
      <c r="Q36" s="5"/>
      <c r="R36" s="31" t="str">
        <f t="shared" si="1"/>
        <v>SC5_BLUMENAUAGRO SAÚDE E COOPERAÇÃO</v>
      </c>
      <c r="S36" s="31">
        <f>F36*VLOOKUP(R36,BASE_DADOS!A:O,6,0)</f>
        <v>0</v>
      </c>
      <c r="T36" s="31">
        <f>G36*VLOOKUP(R36,BASE_DADOS!A:O,7,0)</f>
        <v>0</v>
      </c>
      <c r="U36" s="31">
        <f>H36*VLOOKUP(R36,BASE_DADOS!A:O,8,0)</f>
        <v>0</v>
      </c>
      <c r="V36" s="31">
        <f>I36*VLOOKUP(R36,BASE_DADOS!A:O,9,0)</f>
        <v>0</v>
      </c>
      <c r="W36" s="31">
        <f>J36*VLOOKUP(R36,BASE_DADOS!A:O,10,0)</f>
        <v>0</v>
      </c>
      <c r="X36" s="31">
        <f t="shared" si="2"/>
        <v>0</v>
      </c>
      <c r="Y36" s="31">
        <f t="shared" si="3"/>
        <v>0</v>
      </c>
      <c r="Z36" s="5"/>
      <c r="AA36" s="5"/>
      <c r="AB36" s="5"/>
      <c r="AC36" s="5"/>
      <c r="AD36" s="5"/>
      <c r="AE36" s="5"/>
      <c r="AF36" s="5"/>
      <c r="AG36" s="5"/>
      <c r="AH36" s="5"/>
      <c r="AI36" s="3"/>
    </row>
    <row r="37" spans="1:35" ht="15.75" customHeight="1">
      <c r="A37" s="5"/>
      <c r="B37" s="273"/>
      <c r="C37" s="33" t="str">
        <f>BASE_DADOS!C181</f>
        <v>CINE MAIOR</v>
      </c>
      <c r="D37" s="35" t="str">
        <f>IFERROR(VLOOKUP(R37,BASE_DADOS!A:E,4,0),"")</f>
        <v>DOM</v>
      </c>
      <c r="E37" s="35" t="str">
        <f>IFERROR(VLOOKUP(R37,BASE_DADOS!A:E,5,0),"")</f>
        <v>13H30</v>
      </c>
      <c r="F37" s="25"/>
      <c r="G37" s="25"/>
      <c r="H37" s="25"/>
      <c r="I37" s="25"/>
      <c r="J37" s="25"/>
      <c r="K37" s="26"/>
      <c r="L37" s="54">
        <f>VLOOKUP(R37,BASE_DADOS!A:O,14,0)</f>
        <v>0.10625</v>
      </c>
      <c r="M37" s="54">
        <f>VLOOKUP(R37,BASE_DADOS!A:O,15,0)</f>
        <v>0.1733514615907546</v>
      </c>
      <c r="N37" s="27">
        <f>VLOOKUP(R37,BASE_DADOS!A:O,12,0)</f>
        <v>104202.66875</v>
      </c>
      <c r="O37" s="28">
        <f t="shared" si="0"/>
        <v>0</v>
      </c>
      <c r="P37" s="5"/>
      <c r="Q37" s="5"/>
      <c r="R37" s="31" t="str">
        <f t="shared" si="1"/>
        <v>SC5_BLUMENAUCINE MAIOR</v>
      </c>
      <c r="S37" s="31">
        <f>F37*VLOOKUP(R37,BASE_DADOS!A:O,6,0)</f>
        <v>0</v>
      </c>
      <c r="T37" s="31">
        <f>G37*VLOOKUP(R37,BASE_DADOS!A:O,7,0)</f>
        <v>0</v>
      </c>
      <c r="U37" s="31">
        <f>H37*VLOOKUP(R37,BASE_DADOS!A:O,8,0)</f>
        <v>0</v>
      </c>
      <c r="V37" s="31">
        <f>I37*VLOOKUP(R37,BASE_DADOS!A:O,9,0)</f>
        <v>0</v>
      </c>
      <c r="W37" s="31">
        <f>J37*VLOOKUP(R37,BASE_DADOS!A:O,10,0)</f>
        <v>0</v>
      </c>
      <c r="X37" s="31">
        <f t="shared" si="2"/>
        <v>0</v>
      </c>
      <c r="Y37" s="31">
        <f t="shared" si="3"/>
        <v>0</v>
      </c>
      <c r="Z37" s="5"/>
      <c r="AA37" s="5"/>
      <c r="AB37" s="5"/>
      <c r="AC37" s="5"/>
      <c r="AD37" s="5"/>
      <c r="AE37" s="5"/>
      <c r="AF37" s="5"/>
      <c r="AG37" s="5"/>
      <c r="AH37" s="5"/>
      <c r="AI37" s="3"/>
    </row>
    <row r="38" spans="1:35" ht="15" customHeight="1">
      <c r="A38" s="5"/>
      <c r="B38" s="273"/>
      <c r="C38" s="33" t="str">
        <f>BASE_DADOS!C182</f>
        <v>HORA DO FARO</v>
      </c>
      <c r="D38" s="35" t="str">
        <f>IFERROR(VLOOKUP(R38,BASE_DADOS!A:E,4,0),"")</f>
        <v>DOM</v>
      </c>
      <c r="E38" s="35" t="str">
        <f>IFERROR(VLOOKUP(R38,BASE_DADOS!A:E,5,0),"")</f>
        <v>15H45</v>
      </c>
      <c r="F38" s="25"/>
      <c r="G38" s="25"/>
      <c r="H38" s="25"/>
      <c r="I38" s="25"/>
      <c r="J38" s="25"/>
      <c r="K38" s="26"/>
      <c r="L38" s="54">
        <f>VLOOKUP(R38,BASE_DADOS!A:O,14,0)</f>
        <v>0.10625</v>
      </c>
      <c r="M38" s="54">
        <f>VLOOKUP(R38,BASE_DADOS!A:O,15,0)</f>
        <v>0.1733514615907546</v>
      </c>
      <c r="N38" s="27">
        <f>VLOOKUP(R38,BASE_DADOS!A:O,12,0)</f>
        <v>104202.66875</v>
      </c>
      <c r="O38" s="28">
        <f t="shared" si="0"/>
        <v>0</v>
      </c>
      <c r="P38" s="5"/>
      <c r="Q38" s="5"/>
      <c r="R38" s="31" t="str">
        <f t="shared" si="1"/>
        <v>SC5_BLUMENAUHORA DO FARO</v>
      </c>
      <c r="S38" s="31">
        <f>F38*VLOOKUP(R38,BASE_DADOS!A:O,6,0)</f>
        <v>0</v>
      </c>
      <c r="T38" s="31">
        <f>G38*VLOOKUP(R38,BASE_DADOS!A:O,7,0)</f>
        <v>0</v>
      </c>
      <c r="U38" s="31">
        <f>H38*VLOOKUP(R38,BASE_DADOS!A:O,8,0)</f>
        <v>0</v>
      </c>
      <c r="V38" s="31">
        <f>I38*VLOOKUP(R38,BASE_DADOS!A:O,9,0)</f>
        <v>0</v>
      </c>
      <c r="W38" s="31">
        <f>J38*VLOOKUP(R38,BASE_DADOS!A:O,10,0)</f>
        <v>0</v>
      </c>
      <c r="X38" s="31">
        <f t="shared" si="2"/>
        <v>0</v>
      </c>
      <c r="Y38" s="31">
        <f t="shared" si="3"/>
        <v>0</v>
      </c>
      <c r="Z38" s="5"/>
      <c r="AA38" s="5"/>
      <c r="AB38" s="5"/>
      <c r="AC38" s="5"/>
      <c r="AD38" s="5"/>
      <c r="AE38" s="5"/>
      <c r="AF38" s="5"/>
      <c r="AG38" s="5"/>
      <c r="AH38" s="5"/>
      <c r="AI38" s="3"/>
    </row>
    <row r="39" spans="1:35" ht="15" customHeight="1">
      <c r="A39" s="5"/>
      <c r="B39" s="273"/>
      <c r="C39" s="33" t="str">
        <f>BASE_DADOS!C183</f>
        <v>REALITY SHOW 4</v>
      </c>
      <c r="D39" s="35" t="str">
        <f>IFERROR(VLOOKUP(R39,BASE_DADOS!A:E,4,0),"")</f>
        <v>DOM</v>
      </c>
      <c r="E39" s="35" t="str">
        <f>IFERROR(VLOOKUP(R39,BASE_DADOS!A:E,5,0),"")</f>
        <v>18H00</v>
      </c>
      <c r="F39" s="25"/>
      <c r="G39" s="25"/>
      <c r="H39" s="25"/>
      <c r="I39" s="25"/>
      <c r="J39" s="25"/>
      <c r="K39" s="26"/>
      <c r="L39" s="54">
        <f>VLOOKUP(R39,BASE_DADOS!A:O,14,0)</f>
        <v>0.10625</v>
      </c>
      <c r="M39" s="54">
        <f>VLOOKUP(R39,BASE_DADOS!A:O,15,0)</f>
        <v>0.1733514615907546</v>
      </c>
      <c r="N39" s="27">
        <f>VLOOKUP(R39,BASE_DADOS!A:O,12,0)</f>
        <v>104202.66875</v>
      </c>
      <c r="O39" s="28">
        <f t="shared" si="0"/>
        <v>0</v>
      </c>
      <c r="P39" s="5"/>
      <c r="Q39" s="5"/>
      <c r="R39" s="31" t="str">
        <f t="shared" si="1"/>
        <v>SC5_BLUMENAUREALITY SHOW 4</v>
      </c>
      <c r="S39" s="31">
        <f>F39*VLOOKUP(R39,BASE_DADOS!A:O,6,0)</f>
        <v>0</v>
      </c>
      <c r="T39" s="31">
        <f>G39*VLOOKUP(R39,BASE_DADOS!A:O,7,0)</f>
        <v>0</v>
      </c>
      <c r="U39" s="31">
        <f>H39*VLOOKUP(R39,BASE_DADOS!A:O,8,0)</f>
        <v>0</v>
      </c>
      <c r="V39" s="31">
        <f>I39*VLOOKUP(R39,BASE_DADOS!A:O,9,0)</f>
        <v>0</v>
      </c>
      <c r="W39" s="31">
        <f>J39*VLOOKUP(R39,BASE_DADOS!A:O,10,0)</f>
        <v>0</v>
      </c>
      <c r="X39" s="31">
        <f t="shared" si="2"/>
        <v>0</v>
      </c>
      <c r="Y39" s="31">
        <f t="shared" si="3"/>
        <v>0</v>
      </c>
      <c r="Z39" s="5"/>
      <c r="AA39" s="5"/>
      <c r="AB39" s="5"/>
      <c r="AC39" s="5"/>
      <c r="AD39" s="5"/>
      <c r="AE39" s="5"/>
      <c r="AF39" s="5"/>
      <c r="AG39" s="5"/>
      <c r="AH39" s="5"/>
      <c r="AI39" s="3"/>
    </row>
    <row r="40" spans="1:35" ht="15" customHeight="1">
      <c r="A40" s="5"/>
      <c r="B40" s="273"/>
      <c r="C40" s="33" t="str">
        <f>BASE_DADOS!C184</f>
        <v>DOMINGO ESPETACULAR</v>
      </c>
      <c r="D40" s="35" t="str">
        <f>IFERROR(VLOOKUP(R40,BASE_DADOS!A:E,4,0),"")</f>
        <v>DOM</v>
      </c>
      <c r="E40" s="35" t="str">
        <f>IFERROR(VLOOKUP(R40,BASE_DADOS!A:E,5,0),"")</f>
        <v>19H45</v>
      </c>
      <c r="F40" s="25"/>
      <c r="G40" s="25"/>
      <c r="H40" s="25"/>
      <c r="I40" s="25"/>
      <c r="J40" s="25"/>
      <c r="K40" s="26"/>
      <c r="L40" s="54">
        <f>VLOOKUP(R40,BASE_DADOS!A:O,14,0)</f>
        <v>0.10625</v>
      </c>
      <c r="M40" s="54">
        <f>VLOOKUP(R40,BASE_DADOS!A:O,15,0)</f>
        <v>0.1733514615907546</v>
      </c>
      <c r="N40" s="27">
        <f>VLOOKUP(R40,BASE_DADOS!A:O,12,0)</f>
        <v>104202.66875</v>
      </c>
      <c r="O40" s="28">
        <f t="shared" si="0"/>
        <v>0</v>
      </c>
      <c r="P40" s="5"/>
      <c r="Q40" s="5"/>
      <c r="R40" s="31" t="str">
        <f t="shared" si="1"/>
        <v>SC5_BLUMENAUDOMINGO ESPETACULAR</v>
      </c>
      <c r="S40" s="31">
        <f>F40*VLOOKUP(R40,BASE_DADOS!A:O,6,0)</f>
        <v>0</v>
      </c>
      <c r="T40" s="31">
        <f>G40*VLOOKUP(R40,BASE_DADOS!A:O,7,0)</f>
        <v>0</v>
      </c>
      <c r="U40" s="31">
        <f>H40*VLOOKUP(R40,BASE_DADOS!A:O,8,0)</f>
        <v>0</v>
      </c>
      <c r="V40" s="31">
        <f>I40*VLOOKUP(R40,BASE_DADOS!A:O,9,0)</f>
        <v>0</v>
      </c>
      <c r="W40" s="31">
        <f>J40*VLOOKUP(R40,BASE_DADOS!A:O,10,0)</f>
        <v>0</v>
      </c>
      <c r="X40" s="31">
        <f t="shared" si="2"/>
        <v>0</v>
      </c>
      <c r="Y40" s="31">
        <f t="shared" si="3"/>
        <v>0</v>
      </c>
      <c r="Z40" s="5"/>
      <c r="AA40" s="5"/>
      <c r="AB40" s="5"/>
      <c r="AC40" s="5"/>
      <c r="AD40" s="5"/>
      <c r="AE40" s="5"/>
      <c r="AF40" s="5"/>
      <c r="AG40" s="5"/>
      <c r="AH40" s="5"/>
      <c r="AI40" s="3"/>
    </row>
    <row r="41" spans="1:35" ht="15.75" customHeight="1">
      <c r="A41" s="5"/>
      <c r="B41" s="273"/>
      <c r="C41" s="33" t="str">
        <f>BASE_DADOS!C185</f>
        <v>CÂMERA RECORD</v>
      </c>
      <c r="D41" s="35" t="str">
        <f>IFERROR(VLOOKUP(R41,BASE_DADOS!A:E,4,0),"")</f>
        <v>DOM</v>
      </c>
      <c r="E41" s="35" t="str">
        <f>IFERROR(VLOOKUP(R41,BASE_DADOS!A:E,5,0),"")</f>
        <v>23H45</v>
      </c>
      <c r="F41" s="25"/>
      <c r="G41" s="25"/>
      <c r="H41" s="25"/>
      <c r="I41" s="25"/>
      <c r="J41" s="25"/>
      <c r="K41" s="26"/>
      <c r="L41" s="54">
        <f>VLOOKUP(R41,BASE_DADOS!A:O,14,0)</f>
        <v>0.10625</v>
      </c>
      <c r="M41" s="54">
        <f>VLOOKUP(R41,BASE_DADOS!A:O,15,0)</f>
        <v>0.1733514615907546</v>
      </c>
      <c r="N41" s="27">
        <f>VLOOKUP(R41,BASE_DADOS!A:O,12,0)</f>
        <v>104202.66875</v>
      </c>
      <c r="O41" s="28">
        <f t="shared" si="0"/>
        <v>0</v>
      </c>
      <c r="P41" s="5"/>
      <c r="Q41" s="5"/>
      <c r="R41" s="31" t="str">
        <f t="shared" si="1"/>
        <v>SC5_BLUMENAUCÂMERA RECORD</v>
      </c>
      <c r="S41" s="31">
        <f>F41*VLOOKUP(R41,BASE_DADOS!A:O,6,0)</f>
        <v>0</v>
      </c>
      <c r="T41" s="31">
        <f>G41*VLOOKUP(R41,BASE_DADOS!A:O,7,0)</f>
        <v>0</v>
      </c>
      <c r="U41" s="31">
        <f>H41*VLOOKUP(R41,BASE_DADOS!A:O,8,0)</f>
        <v>0</v>
      </c>
      <c r="V41" s="31">
        <f>I41*VLOOKUP(R41,BASE_DADOS!A:O,9,0)</f>
        <v>0</v>
      </c>
      <c r="W41" s="31">
        <f>J41*VLOOKUP(R41,BASE_DADOS!A:O,10,0)</f>
        <v>0</v>
      </c>
      <c r="X41" s="31">
        <f t="shared" si="2"/>
        <v>0</v>
      </c>
      <c r="Y41" s="31">
        <f t="shared" si="3"/>
        <v>0</v>
      </c>
      <c r="Z41" s="5"/>
      <c r="AA41" s="5"/>
      <c r="AB41" s="5"/>
      <c r="AC41" s="5"/>
      <c r="AD41" s="5"/>
      <c r="AE41" s="5"/>
      <c r="AF41" s="5"/>
      <c r="AG41" s="5"/>
      <c r="AH41" s="5"/>
      <c r="AI41" s="3"/>
    </row>
    <row r="42" spans="1:35" ht="15.75" customHeight="1">
      <c r="A42" s="5"/>
      <c r="B42" s="275"/>
      <c r="C42" s="33" t="str">
        <f>BASE_DADOS!C186</f>
        <v>SERIE DE DOMINGO</v>
      </c>
      <c r="D42" s="35" t="str">
        <f>IFERROR(VLOOKUP(R42,BASE_DADOS!A:E,4,0),"")</f>
        <v>DOM</v>
      </c>
      <c r="E42" s="35" t="str">
        <f>IFERROR(VLOOKUP(R42,BASE_DADOS!A:E,5,0),"")</f>
        <v>23H46</v>
      </c>
      <c r="F42" s="25"/>
      <c r="G42" s="25"/>
      <c r="H42" s="25"/>
      <c r="I42" s="25"/>
      <c r="J42" s="25"/>
      <c r="K42" s="26"/>
      <c r="L42" s="54">
        <f>VLOOKUP(R42,BASE_DADOS!A:O,14,0)</f>
        <v>0.10625</v>
      </c>
      <c r="M42" s="54">
        <f>VLOOKUP(R42,BASE_DADOS!A:O,15,0)</f>
        <v>0.1733514615907546</v>
      </c>
      <c r="N42" s="27">
        <f>VLOOKUP(R42,BASE_DADOS!A:O,12,0)</f>
        <v>104202.66875</v>
      </c>
      <c r="O42" s="28">
        <f t="shared" si="0"/>
        <v>0</v>
      </c>
      <c r="P42" s="5"/>
      <c r="Q42" s="5"/>
      <c r="R42" s="31" t="str">
        <f t="shared" si="1"/>
        <v>SC5_BLUMENAUSERIE DE DOMINGO</v>
      </c>
      <c r="S42" s="31">
        <f>F42*VLOOKUP(R42,BASE_DADOS!A:O,6,0)</f>
        <v>0</v>
      </c>
      <c r="T42" s="31">
        <f>G42*VLOOKUP(R42,BASE_DADOS!A:O,7,0)</f>
        <v>0</v>
      </c>
      <c r="U42" s="31">
        <f>H42*VLOOKUP(R42,BASE_DADOS!A:O,8,0)</f>
        <v>0</v>
      </c>
      <c r="V42" s="31">
        <f>I42*VLOOKUP(R42,BASE_DADOS!A:O,9,0)</f>
        <v>0</v>
      </c>
      <c r="W42" s="31">
        <f>J42*VLOOKUP(R42,BASE_DADOS!A:O,10,0)</f>
        <v>0</v>
      </c>
      <c r="X42" s="31">
        <f t="shared" si="2"/>
        <v>0</v>
      </c>
      <c r="Y42" s="31">
        <f t="shared" si="3"/>
        <v>0</v>
      </c>
      <c r="Z42" s="5"/>
      <c r="AA42" s="5"/>
      <c r="AB42" s="5"/>
      <c r="AC42" s="5"/>
      <c r="AD42" s="5"/>
      <c r="AE42" s="5"/>
      <c r="AF42" s="5"/>
      <c r="AG42" s="5"/>
      <c r="AH42" s="5"/>
      <c r="AI42" s="3"/>
    </row>
    <row r="43" spans="1:35" ht="15.75" customHeight="1">
      <c r="A43" s="5"/>
      <c r="B43" s="276" t="s">
        <v>28</v>
      </c>
      <c r="C43" s="33" t="str">
        <f>BASE_DADOS!C187</f>
        <v>ABERTURA / 12H00</v>
      </c>
      <c r="D43" s="35" t="str">
        <f>IFERROR(VLOOKUP(R43,BASE_DADOS!A:E,4,0),"")</f>
        <v>SEG-DOM</v>
      </c>
      <c r="E43" s="35" t="str">
        <f>IFERROR(VLOOKUP(R43,BASE_DADOS!A:E,5,0),"")</f>
        <v>07H00</v>
      </c>
      <c r="F43" s="25"/>
      <c r="G43" s="25"/>
      <c r="H43" s="25"/>
      <c r="I43" s="25"/>
      <c r="J43" s="25"/>
      <c r="K43" s="26"/>
      <c r="L43" s="54">
        <f>VLOOKUP(R43,BASE_DADOS!A:O,14,0)</f>
        <v>0.11</v>
      </c>
      <c r="M43" s="54">
        <f>VLOOKUP(R43,BASE_DADOS!A:O,15,0)</f>
        <v>0.32200000000000001</v>
      </c>
      <c r="N43" s="27">
        <f>VLOOKUP(R43,BASE_DADOS!A:O,12,0)</f>
        <v>107880.41</v>
      </c>
      <c r="O43" s="28">
        <f t="shared" si="0"/>
        <v>0</v>
      </c>
      <c r="P43" s="5"/>
      <c r="Q43" s="5"/>
      <c r="R43" s="31" t="str">
        <f t="shared" si="1"/>
        <v>SC5_BLUMENAUABERTURA / 12H00</v>
      </c>
      <c r="S43" s="31">
        <f>F43*VLOOKUP(R43,BASE_DADOS!A:O,6,0)</f>
        <v>0</v>
      </c>
      <c r="T43" s="31">
        <f>G43*VLOOKUP(R43,BASE_DADOS!A:O,7,0)</f>
        <v>0</v>
      </c>
      <c r="U43" s="31">
        <f>H43*VLOOKUP(R43,BASE_DADOS!A:O,8,0)</f>
        <v>0</v>
      </c>
      <c r="V43" s="31">
        <f>I43*VLOOKUP(R43,BASE_DADOS!A:O,9,0)</f>
        <v>0</v>
      </c>
      <c r="W43" s="31">
        <f>J43*VLOOKUP(R43,BASE_DADOS!A:O,10,0)</f>
        <v>0</v>
      </c>
      <c r="X43" s="31">
        <f t="shared" si="2"/>
        <v>0</v>
      </c>
      <c r="Y43" s="31">
        <f t="shared" si="3"/>
        <v>0</v>
      </c>
      <c r="Z43" s="5"/>
      <c r="AA43" s="5"/>
      <c r="AB43" s="5"/>
      <c r="AC43" s="5"/>
      <c r="AD43" s="5"/>
      <c r="AE43" s="5"/>
      <c r="AF43" s="5"/>
      <c r="AG43" s="5"/>
      <c r="AH43" s="5"/>
      <c r="AI43" s="3"/>
    </row>
    <row r="44" spans="1:35" ht="15.75" customHeight="1">
      <c r="A44" s="5"/>
      <c r="B44" s="273"/>
      <c r="C44" s="33" t="str">
        <f>BASE_DADOS!C188</f>
        <v>12H00 / 18H00</v>
      </c>
      <c r="D44" s="35" t="str">
        <f>IFERROR(VLOOKUP(R44,BASE_DADOS!A:E,4,0),"")</f>
        <v>SEG-DOM</v>
      </c>
      <c r="E44" s="35" t="str">
        <f>IFERROR(VLOOKUP(R44,BASE_DADOS!A:E,5,0),"")</f>
        <v>12H00</v>
      </c>
      <c r="F44" s="25"/>
      <c r="G44" s="25"/>
      <c r="H44" s="25"/>
      <c r="I44" s="25"/>
      <c r="J44" s="25"/>
      <c r="K44" s="26"/>
      <c r="L44" s="54">
        <f>VLOOKUP(R44,BASE_DADOS!A:O,14,0)</f>
        <v>0.121</v>
      </c>
      <c r="M44" s="54">
        <f>VLOOKUP(R44,BASE_DADOS!A:O,15,0)</f>
        <v>0.307</v>
      </c>
      <c r="N44" s="27">
        <f>VLOOKUP(R44,BASE_DADOS!A:O,12,0)</f>
        <v>118668.451</v>
      </c>
      <c r="O44" s="28">
        <f t="shared" si="0"/>
        <v>0</v>
      </c>
      <c r="P44" s="5"/>
      <c r="Q44" s="5"/>
      <c r="R44" s="31" t="str">
        <f t="shared" si="1"/>
        <v>SC5_BLUMENAU12H00 / 18H00</v>
      </c>
      <c r="S44" s="31">
        <f>F44*VLOOKUP(R44,BASE_DADOS!A:O,6,0)</f>
        <v>0</v>
      </c>
      <c r="T44" s="31">
        <f>G44*VLOOKUP(R44,BASE_DADOS!A:O,7,0)</f>
        <v>0</v>
      </c>
      <c r="U44" s="31">
        <f>H44*VLOOKUP(R44,BASE_DADOS!A:O,8,0)</f>
        <v>0</v>
      </c>
      <c r="V44" s="31">
        <f>I44*VLOOKUP(R44,BASE_DADOS!A:O,9,0)</f>
        <v>0</v>
      </c>
      <c r="W44" s="31">
        <f>J44*VLOOKUP(R44,BASE_DADOS!A:O,10,0)</f>
        <v>0</v>
      </c>
      <c r="X44" s="31">
        <f t="shared" si="2"/>
        <v>0</v>
      </c>
      <c r="Y44" s="31">
        <f t="shared" si="3"/>
        <v>0</v>
      </c>
      <c r="Z44" s="5"/>
      <c r="AA44" s="5"/>
      <c r="AB44" s="5"/>
      <c r="AC44" s="5"/>
      <c r="AD44" s="5"/>
      <c r="AE44" s="5"/>
      <c r="AF44" s="5"/>
      <c r="AG44" s="5"/>
      <c r="AH44" s="5"/>
      <c r="AI44" s="3"/>
    </row>
    <row r="45" spans="1:35" ht="15.75" customHeight="1">
      <c r="A45" s="5"/>
      <c r="B45" s="273"/>
      <c r="C45" s="33" t="str">
        <f>BASE_DADOS!C189</f>
        <v>18H00 / ENCERRAMENTO</v>
      </c>
      <c r="D45" s="35" t="str">
        <f>IFERROR(VLOOKUP(R45,BASE_DADOS!A:E,4,0),"")</f>
        <v>SEG-DOM</v>
      </c>
      <c r="E45" s="35" t="str">
        <f>IFERROR(VLOOKUP(R45,BASE_DADOS!A:E,5,0),"")</f>
        <v>18H00</v>
      </c>
      <c r="F45" s="25"/>
      <c r="G45" s="25"/>
      <c r="H45" s="25"/>
      <c r="I45" s="25"/>
      <c r="J45" s="25"/>
      <c r="K45" s="26"/>
      <c r="L45" s="54">
        <f>VLOOKUP(R45,BASE_DADOS!A:O,14,0)</f>
        <v>0.129</v>
      </c>
      <c r="M45" s="54">
        <f>VLOOKUP(R45,BASE_DADOS!A:O,15,0)</f>
        <v>0.25900000000000001</v>
      </c>
      <c r="N45" s="27">
        <f>VLOOKUP(R45,BASE_DADOS!A:O,12,0)</f>
        <v>126514.299</v>
      </c>
      <c r="O45" s="28">
        <f t="shared" si="0"/>
        <v>0</v>
      </c>
      <c r="P45" s="5"/>
      <c r="Q45" s="5"/>
      <c r="R45" s="31" t="str">
        <f t="shared" si="1"/>
        <v>SC5_BLUMENAU18H00 / ENCERRAMENTO</v>
      </c>
      <c r="S45" s="31">
        <f>F45*VLOOKUP(R45,BASE_DADOS!A:O,6,0)</f>
        <v>0</v>
      </c>
      <c r="T45" s="31">
        <f>G45*VLOOKUP(R45,BASE_DADOS!A:O,7,0)</f>
        <v>0</v>
      </c>
      <c r="U45" s="31">
        <f>H45*VLOOKUP(R45,BASE_DADOS!A:O,8,0)</f>
        <v>0</v>
      </c>
      <c r="V45" s="31">
        <f>I45*VLOOKUP(R45,BASE_DADOS!A:O,9,0)</f>
        <v>0</v>
      </c>
      <c r="W45" s="31">
        <f>J45*VLOOKUP(R45,BASE_DADOS!A:O,10,0)</f>
        <v>0</v>
      </c>
      <c r="X45" s="31">
        <f t="shared" si="2"/>
        <v>0</v>
      </c>
      <c r="Y45" s="31">
        <f t="shared" si="3"/>
        <v>0</v>
      </c>
      <c r="Z45" s="5"/>
      <c r="AA45" s="5"/>
      <c r="AB45" s="5"/>
      <c r="AC45" s="5"/>
      <c r="AD45" s="5"/>
      <c r="AE45" s="5"/>
      <c r="AF45" s="5"/>
      <c r="AG45" s="5"/>
      <c r="AH45" s="5"/>
      <c r="AI45" s="3"/>
    </row>
    <row r="46" spans="1:35" ht="15.75" customHeight="1">
      <c r="A46" s="5"/>
      <c r="B46" s="275"/>
      <c r="C46" s="33" t="str">
        <f>BASE_DADOS!C190</f>
        <v>ABERTURA / ENCERRAMENTO</v>
      </c>
      <c r="D46" s="35" t="str">
        <f>IFERROR(VLOOKUP(R46,BASE_DADOS!A:E,4,0),"")</f>
        <v>SEG-DOM</v>
      </c>
      <c r="E46" s="35" t="str">
        <f>IFERROR(VLOOKUP(R46,BASE_DADOS!A:E,5,0),"")</f>
        <v>07H00</v>
      </c>
      <c r="F46" s="25"/>
      <c r="G46" s="25"/>
      <c r="H46" s="25"/>
      <c r="I46" s="25"/>
      <c r="J46" s="25"/>
      <c r="K46" s="26"/>
      <c r="L46" s="54">
        <f>VLOOKUP(R46,BASE_DADOS!A:O,14,0)</f>
        <v>0.123</v>
      </c>
      <c r="M46" s="54">
        <f>VLOOKUP(R46,BASE_DADOS!A:O,15,0)</f>
        <v>0.29899999999999999</v>
      </c>
      <c r="N46" s="27">
        <f>VLOOKUP(R46,BASE_DADOS!A:O,12,0)</f>
        <v>120629.913</v>
      </c>
      <c r="O46" s="28">
        <f t="shared" si="0"/>
        <v>0</v>
      </c>
      <c r="P46" s="5"/>
      <c r="Q46" s="5"/>
      <c r="R46" s="31" t="str">
        <f t="shared" si="1"/>
        <v>SC5_BLUMENAUABERTURA / ENCERRAMENTO</v>
      </c>
      <c r="S46" s="31">
        <f>F46*VLOOKUP(R46,BASE_DADOS!A:O,6,0)</f>
        <v>0</v>
      </c>
      <c r="T46" s="31">
        <f>G46*VLOOKUP(R46,BASE_DADOS!A:O,7,0)</f>
        <v>0</v>
      </c>
      <c r="U46" s="31">
        <f>H46*VLOOKUP(R46,BASE_DADOS!A:O,8,0)</f>
        <v>0</v>
      </c>
      <c r="V46" s="31">
        <f>I46*VLOOKUP(R46,BASE_DADOS!A:O,9,0)</f>
        <v>0</v>
      </c>
      <c r="W46" s="31">
        <f>J46*VLOOKUP(R46,BASE_DADOS!A:O,10,0)</f>
        <v>0</v>
      </c>
      <c r="X46" s="31">
        <f t="shared" si="2"/>
        <v>0</v>
      </c>
      <c r="Y46" s="31">
        <f t="shared" si="3"/>
        <v>0</v>
      </c>
      <c r="Z46" s="5"/>
      <c r="AA46" s="5"/>
      <c r="AB46" s="5"/>
      <c r="AC46" s="5"/>
      <c r="AD46" s="5"/>
      <c r="AE46" s="5"/>
      <c r="AF46" s="5"/>
      <c r="AG46" s="5"/>
      <c r="AH46" s="5"/>
      <c r="AI46" s="3"/>
    </row>
    <row r="47" spans="1:35" ht="15.75" customHeight="1">
      <c r="A47" s="5"/>
      <c r="B47" s="38"/>
      <c r="C47" s="60" t="s">
        <v>30</v>
      </c>
      <c r="D47" s="89"/>
      <c r="E47" s="89"/>
      <c r="F47" s="61" t="s">
        <v>34</v>
      </c>
      <c r="G47" s="62"/>
      <c r="H47" s="277"/>
      <c r="I47" s="278"/>
      <c r="J47" s="89"/>
      <c r="K47" s="90" t="e">
        <f>1-O4/O3</f>
        <v>#DIV/0!</v>
      </c>
      <c r="L47" s="91"/>
      <c r="M47" s="91"/>
      <c r="N47" s="91"/>
      <c r="O47" s="81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3"/>
    </row>
    <row r="48" spans="1:35" ht="15.75" customHeight="1">
      <c r="A48" s="5"/>
      <c r="B48" s="43"/>
      <c r="C48" s="61" t="s">
        <v>32</v>
      </c>
      <c r="D48" s="92"/>
      <c r="E48" s="92"/>
      <c r="F48" s="65"/>
      <c r="G48" s="65"/>
      <c r="H48" s="65"/>
      <c r="I48" s="65"/>
      <c r="J48" s="93"/>
      <c r="K48" s="93"/>
      <c r="L48" s="92"/>
      <c r="M48" s="92"/>
      <c r="N48" s="92"/>
      <c r="O48" s="94"/>
      <c r="P48" s="32"/>
      <c r="Q48" s="32"/>
      <c r="R48" s="5"/>
      <c r="S48" s="5"/>
      <c r="T48" s="5"/>
      <c r="U48" s="5"/>
      <c r="V48" s="5"/>
      <c r="W48" s="5"/>
      <c r="X48" s="5"/>
      <c r="Y48" s="5"/>
      <c r="Z48" s="32"/>
      <c r="AA48" s="32"/>
      <c r="AB48" s="32"/>
      <c r="AC48" s="32"/>
      <c r="AD48" s="32"/>
      <c r="AE48" s="32"/>
      <c r="AF48" s="32"/>
      <c r="AG48" s="32"/>
      <c r="AH48" s="32"/>
      <c r="AI48" s="3"/>
    </row>
    <row r="49" spans="1:35" ht="15.75" customHeight="1">
      <c r="A49" s="5"/>
      <c r="B49" s="43"/>
      <c r="C49" s="61" t="s">
        <v>35</v>
      </c>
      <c r="D49" s="92"/>
      <c r="E49" s="92"/>
      <c r="F49" s="65"/>
      <c r="G49" s="65"/>
      <c r="H49" s="65"/>
      <c r="I49" s="65"/>
      <c r="J49" s="93"/>
      <c r="K49" s="93"/>
      <c r="L49" s="92"/>
      <c r="M49" s="92"/>
      <c r="N49" s="92"/>
      <c r="O49" s="94"/>
      <c r="P49" s="32"/>
      <c r="Q49" s="32"/>
      <c r="R49" s="5"/>
      <c r="S49" s="5"/>
      <c r="T49" s="5"/>
      <c r="U49" s="5"/>
      <c r="V49" s="5"/>
      <c r="W49" s="5"/>
      <c r="X49" s="5"/>
      <c r="Y49" s="5"/>
      <c r="Z49" s="32"/>
      <c r="AA49" s="32"/>
      <c r="AB49" s="32"/>
      <c r="AC49" s="32"/>
      <c r="AD49" s="32"/>
      <c r="AE49" s="32"/>
      <c r="AF49" s="32"/>
      <c r="AG49" s="32"/>
      <c r="AH49" s="32"/>
      <c r="AI49" s="3"/>
    </row>
    <row r="50" spans="1:35" ht="15.75" customHeight="1">
      <c r="A50" s="5"/>
      <c r="B50" s="43"/>
      <c r="C50" s="92"/>
      <c r="D50" s="92"/>
      <c r="E50" s="92"/>
      <c r="F50" s="65"/>
      <c r="G50" s="65"/>
      <c r="H50" s="65"/>
      <c r="I50" s="65"/>
      <c r="J50" s="93"/>
      <c r="K50" s="93"/>
      <c r="L50" s="92"/>
      <c r="M50" s="92"/>
      <c r="N50" s="92"/>
      <c r="O50" s="94"/>
      <c r="P50" s="32"/>
      <c r="Q50" s="32"/>
      <c r="R50" s="5"/>
      <c r="S50" s="5"/>
      <c r="T50" s="5"/>
      <c r="U50" s="5"/>
      <c r="V50" s="5"/>
      <c r="W50" s="5"/>
      <c r="X50" s="5"/>
      <c r="Y50" s="5"/>
      <c r="Z50" s="32"/>
      <c r="AA50" s="32"/>
      <c r="AB50" s="32"/>
      <c r="AC50" s="32"/>
      <c r="AD50" s="32"/>
      <c r="AE50" s="32"/>
      <c r="AF50" s="32"/>
      <c r="AG50" s="32"/>
      <c r="AH50" s="32"/>
      <c r="AI50" s="3"/>
    </row>
    <row r="51" spans="1:35" ht="15.75" customHeight="1">
      <c r="A51" s="5"/>
      <c r="B51" s="43"/>
      <c r="C51" s="92"/>
      <c r="D51" s="92"/>
      <c r="E51" s="92"/>
      <c r="F51" s="93"/>
      <c r="G51" s="93"/>
      <c r="H51" s="93"/>
      <c r="I51" s="93"/>
      <c r="J51" s="93"/>
      <c r="K51" s="93"/>
      <c r="L51" s="92"/>
      <c r="M51" s="92"/>
      <c r="N51" s="92"/>
      <c r="O51" s="94"/>
      <c r="P51" s="32"/>
      <c r="Q51" s="32"/>
      <c r="R51" s="5"/>
      <c r="S51" s="5"/>
      <c r="T51" s="5"/>
      <c r="U51" s="5"/>
      <c r="V51" s="5"/>
      <c r="W51" s="5"/>
      <c r="X51" s="5"/>
      <c r="Y51" s="5"/>
      <c r="Z51" s="32"/>
      <c r="AA51" s="32"/>
      <c r="AB51" s="32"/>
      <c r="AC51" s="32"/>
      <c r="AD51" s="32"/>
      <c r="AE51" s="32"/>
      <c r="AF51" s="32"/>
      <c r="AG51" s="32"/>
      <c r="AH51" s="32"/>
      <c r="AI51" s="3"/>
    </row>
    <row r="52" spans="1:35" ht="15.75" customHeight="1">
      <c r="A52" s="5"/>
      <c r="B52" s="46"/>
      <c r="C52" s="82"/>
      <c r="D52" s="82"/>
      <c r="E52" s="82"/>
      <c r="F52" s="83"/>
      <c r="G52" s="83"/>
      <c r="H52" s="83"/>
      <c r="I52" s="83"/>
      <c r="J52" s="83"/>
      <c r="K52" s="83"/>
      <c r="L52" s="82"/>
      <c r="M52" s="82"/>
      <c r="N52" s="82"/>
      <c r="O52" s="95"/>
      <c r="P52" s="57"/>
      <c r="Q52" s="57"/>
      <c r="R52" s="5"/>
      <c r="S52" s="5"/>
      <c r="T52" s="5"/>
      <c r="U52" s="5"/>
      <c r="V52" s="5"/>
      <c r="W52" s="5"/>
      <c r="X52" s="5"/>
      <c r="Y52" s="5"/>
      <c r="Z52" s="32"/>
      <c r="AA52" s="32"/>
      <c r="AB52" s="32"/>
      <c r="AC52" s="32"/>
      <c r="AD52" s="32"/>
      <c r="AE52" s="32"/>
      <c r="AF52" s="32"/>
      <c r="AG52" s="32"/>
      <c r="AH52" s="32"/>
      <c r="AI52" s="3"/>
    </row>
    <row r="53" spans="1:35" ht="15.75" customHeight="1">
      <c r="A53" s="5"/>
      <c r="B53" s="96"/>
      <c r="C53" s="3"/>
      <c r="D53" s="3"/>
      <c r="E53" s="3"/>
      <c r="F53" s="3"/>
      <c r="G53" s="3"/>
      <c r="H53" s="3"/>
      <c r="I53" s="3"/>
      <c r="J53" s="3"/>
      <c r="K53" s="49"/>
      <c r="L53" s="3"/>
      <c r="M53" s="3"/>
      <c r="N53" s="3"/>
      <c r="O53" s="3"/>
      <c r="P53" s="57"/>
      <c r="Q53" s="57"/>
      <c r="R53" s="5"/>
      <c r="S53" s="5"/>
      <c r="T53" s="5"/>
      <c r="U53" s="5"/>
      <c r="V53" s="5"/>
      <c r="W53" s="5"/>
      <c r="X53" s="5"/>
      <c r="Y53" s="5"/>
      <c r="Z53" s="32"/>
      <c r="AA53" s="32"/>
      <c r="AB53" s="32"/>
      <c r="AC53" s="32"/>
      <c r="AD53" s="32"/>
      <c r="AE53" s="32"/>
      <c r="AF53" s="32"/>
      <c r="AG53" s="32"/>
      <c r="AH53" s="32"/>
      <c r="AI53" s="3"/>
    </row>
    <row r="54" spans="1:35" ht="15.75" customHeight="1">
      <c r="A54" s="5"/>
      <c r="B54" s="3"/>
      <c r="C54" s="3"/>
      <c r="D54" s="3"/>
      <c r="E54" s="3"/>
      <c r="F54" s="3"/>
      <c r="G54" s="3"/>
      <c r="H54" s="3"/>
      <c r="I54" s="3"/>
      <c r="J54" s="3"/>
      <c r="K54" s="49"/>
      <c r="L54" s="3"/>
      <c r="M54" s="3"/>
      <c r="N54" s="3"/>
      <c r="O54" s="3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3"/>
    </row>
    <row r="55" spans="1:35" ht="15.75" customHeight="1">
      <c r="A55" s="5"/>
      <c r="B55" s="3"/>
      <c r="C55" s="3"/>
      <c r="D55" s="3"/>
      <c r="E55" s="3"/>
      <c r="F55" s="3"/>
      <c r="G55" s="3"/>
      <c r="H55" s="3"/>
      <c r="I55" s="3"/>
      <c r="J55" s="3"/>
      <c r="K55" s="49"/>
      <c r="L55" s="3"/>
      <c r="M55" s="3"/>
      <c r="N55" s="3"/>
      <c r="O55" s="3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3"/>
    </row>
    <row r="56" spans="1:35" ht="15.75" customHeight="1">
      <c r="A56" s="5"/>
      <c r="B56" s="3"/>
      <c r="C56" s="3"/>
      <c r="D56" s="3"/>
      <c r="E56" s="3"/>
      <c r="F56" s="3"/>
      <c r="G56" s="3"/>
      <c r="H56" s="3"/>
      <c r="I56" s="3"/>
      <c r="J56" s="3"/>
      <c r="K56" s="49"/>
      <c r="L56" s="3"/>
      <c r="M56" s="3"/>
      <c r="N56" s="3"/>
      <c r="O56" s="3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3"/>
    </row>
    <row r="57" spans="1:35" ht="15.75" customHeight="1">
      <c r="A57" s="5"/>
      <c r="B57" s="3"/>
      <c r="C57" s="3"/>
      <c r="D57" s="3"/>
      <c r="E57" s="3"/>
      <c r="F57" s="3"/>
      <c r="G57" s="3"/>
      <c r="H57" s="3"/>
      <c r="I57" s="3"/>
      <c r="J57" s="3"/>
      <c r="K57" s="49"/>
      <c r="L57" s="3"/>
      <c r="M57" s="3"/>
      <c r="N57" s="3"/>
      <c r="O57" s="3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3"/>
    </row>
    <row r="58" spans="1:35" ht="15.75" customHeight="1">
      <c r="A58" s="5"/>
      <c r="B58" s="3"/>
      <c r="C58" s="3"/>
      <c r="D58" s="3"/>
      <c r="E58" s="3"/>
      <c r="F58" s="3"/>
      <c r="G58" s="3"/>
      <c r="H58" s="3"/>
      <c r="I58" s="3"/>
      <c r="J58" s="3"/>
      <c r="K58" s="49"/>
      <c r="L58" s="3"/>
      <c r="M58" s="3"/>
      <c r="N58" s="3"/>
      <c r="O58" s="3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3"/>
    </row>
    <row r="59" spans="1:35" ht="15.75" customHeight="1">
      <c r="A59" s="5"/>
      <c r="B59" s="3"/>
      <c r="C59" s="3"/>
      <c r="D59" s="3"/>
      <c r="E59" s="3"/>
      <c r="F59" s="3"/>
      <c r="G59" s="3"/>
      <c r="H59" s="3"/>
      <c r="I59" s="3"/>
      <c r="J59" s="3"/>
      <c r="K59" s="49"/>
      <c r="L59" s="3"/>
      <c r="M59" s="3"/>
      <c r="N59" s="3"/>
      <c r="O59" s="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3"/>
    </row>
    <row r="60" spans="1:35" ht="15.75" customHeight="1">
      <c r="A60" s="5"/>
      <c r="B60" s="3"/>
      <c r="C60" s="3"/>
      <c r="D60" s="3"/>
      <c r="E60" s="3"/>
      <c r="F60" s="3"/>
      <c r="G60" s="3"/>
      <c r="H60" s="3"/>
      <c r="I60" s="3"/>
      <c r="J60" s="3"/>
      <c r="K60" s="49"/>
      <c r="L60" s="3"/>
      <c r="M60" s="3"/>
      <c r="N60" s="3"/>
      <c r="O60" s="3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3"/>
    </row>
    <row r="61" spans="1:35" ht="15.75" customHeight="1">
      <c r="A61" s="5"/>
      <c r="B61" s="3"/>
      <c r="C61" s="3"/>
      <c r="D61" s="3"/>
      <c r="E61" s="3"/>
      <c r="F61" s="3"/>
      <c r="G61" s="3"/>
      <c r="H61" s="3"/>
      <c r="I61" s="3"/>
      <c r="J61" s="3"/>
      <c r="K61" s="49"/>
      <c r="L61" s="3"/>
      <c r="M61" s="3"/>
      <c r="N61" s="3"/>
      <c r="O61" s="3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3"/>
    </row>
    <row r="62" spans="1:35" ht="15.75" customHeight="1">
      <c r="A62" s="5"/>
      <c r="B62" s="3"/>
      <c r="C62" s="3"/>
      <c r="D62" s="3"/>
      <c r="E62" s="3"/>
      <c r="F62" s="3"/>
      <c r="G62" s="3"/>
      <c r="H62" s="3"/>
      <c r="I62" s="3"/>
      <c r="J62" s="3"/>
      <c r="K62" s="49"/>
      <c r="L62" s="3"/>
      <c r="M62" s="3"/>
      <c r="N62" s="3"/>
      <c r="O62" s="3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3"/>
    </row>
    <row r="63" spans="1:35" ht="15.75" customHeight="1">
      <c r="A63" s="5"/>
      <c r="B63" s="3"/>
      <c r="C63" s="3"/>
      <c r="D63" s="3"/>
      <c r="E63" s="3"/>
      <c r="F63" s="3"/>
      <c r="G63" s="3"/>
      <c r="H63" s="3"/>
      <c r="I63" s="3"/>
      <c r="J63" s="3"/>
      <c r="K63" s="49"/>
      <c r="L63" s="3"/>
      <c r="M63" s="3"/>
      <c r="N63" s="3"/>
      <c r="O63" s="3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3"/>
    </row>
    <row r="64" spans="1:35" ht="15.75" customHeight="1">
      <c r="A64" s="5"/>
      <c r="B64" s="3"/>
      <c r="C64" s="3"/>
      <c r="D64" s="3"/>
      <c r="E64" s="3"/>
      <c r="F64" s="3"/>
      <c r="G64" s="3"/>
      <c r="H64" s="3"/>
      <c r="I64" s="3"/>
      <c r="J64" s="3"/>
      <c r="K64" s="49"/>
      <c r="L64" s="3"/>
      <c r="M64" s="3"/>
      <c r="N64" s="3"/>
      <c r="O64" s="3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3"/>
    </row>
    <row r="65" spans="1:35" ht="15.75" customHeight="1">
      <c r="A65" s="5"/>
      <c r="B65" s="3"/>
      <c r="C65" s="3"/>
      <c r="D65" s="3"/>
      <c r="E65" s="3"/>
      <c r="F65" s="3"/>
      <c r="G65" s="3"/>
      <c r="H65" s="3"/>
      <c r="I65" s="3"/>
      <c r="J65" s="3"/>
      <c r="K65" s="49"/>
      <c r="L65" s="3"/>
      <c r="M65" s="3"/>
      <c r="N65" s="3"/>
      <c r="O65" s="3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3"/>
    </row>
    <row r="66" spans="1:35" ht="15.75" customHeight="1">
      <c r="A66" s="5"/>
      <c r="B66" s="3"/>
      <c r="C66" s="3"/>
      <c r="D66" s="3"/>
      <c r="E66" s="3"/>
      <c r="F66" s="3"/>
      <c r="G66" s="3"/>
      <c r="H66" s="3"/>
      <c r="I66" s="3"/>
      <c r="J66" s="3"/>
      <c r="K66" s="49"/>
      <c r="L66" s="3"/>
      <c r="M66" s="3"/>
      <c r="N66" s="3"/>
      <c r="O66" s="3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3"/>
    </row>
    <row r="67" spans="1:35" ht="15.75" customHeight="1">
      <c r="A67" s="5"/>
      <c r="B67" s="3"/>
      <c r="C67" s="3"/>
      <c r="D67" s="3"/>
      <c r="E67" s="3"/>
      <c r="F67" s="3"/>
      <c r="G67" s="3"/>
      <c r="H67" s="3"/>
      <c r="I67" s="3"/>
      <c r="J67" s="3"/>
      <c r="K67" s="49"/>
      <c r="L67" s="3"/>
      <c r="M67" s="3"/>
      <c r="N67" s="3"/>
      <c r="O67" s="3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3"/>
    </row>
    <row r="68" spans="1:35" ht="15.75" customHeight="1">
      <c r="A68" s="5"/>
      <c r="B68" s="3"/>
      <c r="C68" s="3"/>
      <c r="D68" s="3"/>
      <c r="E68" s="3"/>
      <c r="F68" s="3"/>
      <c r="G68" s="3"/>
      <c r="H68" s="3"/>
      <c r="I68" s="3"/>
      <c r="J68" s="3"/>
      <c r="K68" s="49"/>
      <c r="L68" s="3"/>
      <c r="M68" s="3"/>
      <c r="N68" s="3"/>
      <c r="O68" s="3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3"/>
    </row>
    <row r="69" spans="1:35" ht="15.75" customHeight="1">
      <c r="A69" s="5"/>
      <c r="B69" s="3"/>
      <c r="C69" s="3"/>
      <c r="D69" s="3"/>
      <c r="E69" s="3"/>
      <c r="F69" s="3"/>
      <c r="G69" s="3"/>
      <c r="H69" s="3"/>
      <c r="I69" s="3"/>
      <c r="J69" s="3"/>
      <c r="K69" s="49"/>
      <c r="L69" s="3"/>
      <c r="M69" s="3"/>
      <c r="N69" s="3"/>
      <c r="O69" s="3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3"/>
    </row>
    <row r="70" spans="1:35" ht="15.75" customHeight="1">
      <c r="A70" s="5"/>
      <c r="B70" s="3"/>
      <c r="C70" s="3"/>
      <c r="D70" s="3"/>
      <c r="E70" s="3"/>
      <c r="F70" s="3"/>
      <c r="G70" s="3"/>
      <c r="H70" s="3"/>
      <c r="I70" s="3"/>
      <c r="J70" s="3"/>
      <c r="K70" s="49"/>
      <c r="L70" s="3"/>
      <c r="M70" s="3"/>
      <c r="N70" s="3"/>
      <c r="O70" s="3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3"/>
    </row>
    <row r="71" spans="1:35" ht="15.75" customHeight="1">
      <c r="A71" s="5"/>
      <c r="B71" s="3"/>
      <c r="C71" s="3"/>
      <c r="D71" s="3"/>
      <c r="E71" s="3"/>
      <c r="F71" s="3"/>
      <c r="G71" s="3"/>
      <c r="H71" s="3"/>
      <c r="I71" s="3"/>
      <c r="J71" s="3"/>
      <c r="K71" s="49"/>
      <c r="L71" s="3"/>
      <c r="M71" s="3"/>
      <c r="N71" s="3"/>
      <c r="O71" s="3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3"/>
    </row>
    <row r="72" spans="1:35" ht="15.75" customHeight="1">
      <c r="A72" s="5"/>
      <c r="B72" s="3"/>
      <c r="C72" s="3"/>
      <c r="D72" s="3"/>
      <c r="E72" s="3"/>
      <c r="F72" s="3"/>
      <c r="G72" s="3"/>
      <c r="H72" s="3"/>
      <c r="I72" s="3"/>
      <c r="J72" s="3"/>
      <c r="K72" s="49"/>
      <c r="L72" s="3"/>
      <c r="M72" s="3"/>
      <c r="N72" s="3"/>
      <c r="O72" s="3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3"/>
    </row>
    <row r="73" spans="1:35" ht="15.75" customHeight="1">
      <c r="A73" s="5"/>
      <c r="B73" s="3"/>
      <c r="C73" s="3"/>
      <c r="D73" s="3"/>
      <c r="E73" s="3"/>
      <c r="F73" s="3"/>
      <c r="G73" s="3"/>
      <c r="H73" s="3"/>
      <c r="I73" s="3"/>
      <c r="J73" s="3"/>
      <c r="K73" s="49"/>
      <c r="L73" s="3"/>
      <c r="M73" s="3"/>
      <c r="N73" s="3"/>
      <c r="O73" s="3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3"/>
    </row>
    <row r="74" spans="1:35" ht="15.75" customHeight="1">
      <c r="A74" s="5"/>
      <c r="B74" s="3"/>
      <c r="C74" s="3"/>
      <c r="D74" s="3"/>
      <c r="E74" s="3"/>
      <c r="F74" s="3"/>
      <c r="G74" s="3"/>
      <c r="H74" s="3"/>
      <c r="I74" s="3"/>
      <c r="J74" s="3"/>
      <c r="K74" s="49"/>
      <c r="L74" s="3"/>
      <c r="M74" s="3"/>
      <c r="N74" s="3"/>
      <c r="O74" s="3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3"/>
    </row>
    <row r="75" spans="1:35" ht="15.75" customHeight="1">
      <c r="A75" s="5"/>
      <c r="B75" s="3"/>
      <c r="C75" s="3"/>
      <c r="D75" s="3"/>
      <c r="E75" s="3"/>
      <c r="F75" s="3"/>
      <c r="G75" s="3"/>
      <c r="H75" s="3"/>
      <c r="I75" s="3"/>
      <c r="J75" s="3"/>
      <c r="K75" s="49"/>
      <c r="L75" s="3"/>
      <c r="M75" s="3"/>
      <c r="N75" s="3"/>
      <c r="O75" s="3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3"/>
    </row>
    <row r="76" spans="1:35" ht="15.75" customHeight="1">
      <c r="A76" s="5"/>
      <c r="B76" s="3"/>
      <c r="C76" s="3"/>
      <c r="D76" s="3"/>
      <c r="E76" s="3"/>
      <c r="F76" s="3"/>
      <c r="G76" s="3"/>
      <c r="H76" s="3"/>
      <c r="I76" s="3"/>
      <c r="J76" s="3"/>
      <c r="K76" s="49"/>
      <c r="L76" s="3"/>
      <c r="M76" s="3"/>
      <c r="N76" s="3"/>
      <c r="O76" s="3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3"/>
    </row>
    <row r="77" spans="1:35" ht="15.75" customHeight="1">
      <c r="A77" s="5"/>
      <c r="B77" s="3"/>
      <c r="C77" s="3"/>
      <c r="D77" s="3"/>
      <c r="E77" s="3"/>
      <c r="F77" s="3"/>
      <c r="G77" s="3"/>
      <c r="H77" s="3"/>
      <c r="I77" s="3"/>
      <c r="J77" s="3"/>
      <c r="K77" s="49"/>
      <c r="L77" s="3"/>
      <c r="M77" s="3"/>
      <c r="N77" s="3"/>
      <c r="O77" s="3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3"/>
    </row>
    <row r="78" spans="1:35" ht="15.75" customHeight="1">
      <c r="A78" s="5"/>
      <c r="B78" s="3"/>
      <c r="C78" s="3"/>
      <c r="D78" s="3"/>
      <c r="E78" s="3"/>
      <c r="F78" s="3"/>
      <c r="G78" s="3"/>
      <c r="H78" s="3"/>
      <c r="I78" s="3"/>
      <c r="J78" s="3"/>
      <c r="K78" s="49"/>
      <c r="L78" s="3"/>
      <c r="M78" s="3"/>
      <c r="N78" s="3"/>
      <c r="O78" s="3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ht="15.75" customHeight="1">
      <c r="A79" s="5"/>
      <c r="B79" s="3"/>
      <c r="C79" s="3"/>
      <c r="D79" s="3"/>
      <c r="E79" s="3"/>
      <c r="F79" s="3"/>
      <c r="G79" s="3"/>
      <c r="H79" s="3"/>
      <c r="I79" s="3"/>
      <c r="J79" s="3"/>
      <c r="K79" s="49"/>
      <c r="L79" s="3"/>
      <c r="M79" s="3"/>
      <c r="N79" s="3"/>
      <c r="O79" s="3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ht="15.75" customHeight="1">
      <c r="A80" s="5"/>
      <c r="B80" s="3"/>
      <c r="C80" s="3"/>
      <c r="D80" s="3"/>
      <c r="E80" s="3"/>
      <c r="F80" s="3"/>
      <c r="G80" s="3"/>
      <c r="H80" s="3"/>
      <c r="I80" s="3"/>
      <c r="J80" s="3"/>
      <c r="K80" s="49"/>
      <c r="L80" s="3"/>
      <c r="M80" s="3"/>
      <c r="N80" s="3"/>
      <c r="O80" s="3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1:35" ht="15.75" customHeight="1">
      <c r="A81" s="5"/>
      <c r="B81" s="3"/>
      <c r="C81" s="3"/>
      <c r="D81" s="3"/>
      <c r="E81" s="3"/>
      <c r="F81" s="3"/>
      <c r="G81" s="3"/>
      <c r="H81" s="3"/>
      <c r="I81" s="3"/>
      <c r="J81" s="3"/>
      <c r="K81" s="49"/>
      <c r="L81" s="3"/>
      <c r="M81" s="3"/>
      <c r="N81" s="3"/>
      <c r="O81" s="3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1:35" ht="15.75" customHeight="1">
      <c r="A82" s="5"/>
      <c r="B82" s="3"/>
      <c r="C82" s="3"/>
      <c r="D82" s="3"/>
      <c r="E82" s="3"/>
      <c r="F82" s="3"/>
      <c r="G82" s="3"/>
      <c r="H82" s="3"/>
      <c r="I82" s="3"/>
      <c r="J82" s="3"/>
      <c r="K82" s="49"/>
      <c r="L82" s="3"/>
      <c r="M82" s="3"/>
      <c r="N82" s="3"/>
      <c r="O82" s="3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1:35" ht="15.75" customHeight="1">
      <c r="A83" s="5"/>
      <c r="B83" s="3"/>
      <c r="C83" s="3"/>
      <c r="D83" s="3"/>
      <c r="E83" s="3"/>
      <c r="F83" s="3"/>
      <c r="G83" s="3"/>
      <c r="H83" s="3"/>
      <c r="I83" s="3"/>
      <c r="J83" s="3"/>
      <c r="K83" s="49"/>
      <c r="L83" s="3"/>
      <c r="M83" s="3"/>
      <c r="N83" s="3"/>
      <c r="O83" s="3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1:35" ht="15.75" customHeight="1">
      <c r="A84" s="5"/>
      <c r="B84" s="3"/>
      <c r="C84" s="3"/>
      <c r="D84" s="3"/>
      <c r="E84" s="3"/>
      <c r="F84" s="3"/>
      <c r="G84" s="3"/>
      <c r="H84" s="3"/>
      <c r="I84" s="3"/>
      <c r="J84" s="3"/>
      <c r="K84" s="49"/>
      <c r="L84" s="3"/>
      <c r="M84" s="3"/>
      <c r="N84" s="3"/>
      <c r="O84" s="3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1:35" ht="15.75" customHeight="1">
      <c r="A85" s="5"/>
      <c r="B85" s="3"/>
      <c r="C85" s="3"/>
      <c r="D85" s="3"/>
      <c r="E85" s="3"/>
      <c r="F85" s="3"/>
      <c r="G85" s="3"/>
      <c r="H85" s="3"/>
      <c r="I85" s="3"/>
      <c r="J85" s="3"/>
      <c r="K85" s="49"/>
      <c r="L85" s="3"/>
      <c r="M85" s="3"/>
      <c r="N85" s="3"/>
      <c r="O85" s="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1:35" ht="15.75" customHeight="1">
      <c r="A86" s="5"/>
      <c r="B86" s="3"/>
      <c r="C86" s="3"/>
      <c r="D86" s="3"/>
      <c r="E86" s="3"/>
      <c r="F86" s="3"/>
      <c r="G86" s="3"/>
      <c r="H86" s="3"/>
      <c r="I86" s="3"/>
      <c r="J86" s="3"/>
      <c r="K86" s="49"/>
      <c r="L86" s="3"/>
      <c r="M86" s="3"/>
      <c r="N86" s="3"/>
      <c r="O86" s="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1:35" ht="15.75" customHeight="1">
      <c r="A87" s="5"/>
      <c r="B87" s="3"/>
      <c r="C87" s="3"/>
      <c r="D87" s="3"/>
      <c r="E87" s="3"/>
      <c r="F87" s="3"/>
      <c r="G87" s="3"/>
      <c r="H87" s="3"/>
      <c r="I87" s="3"/>
      <c r="J87" s="3"/>
      <c r="K87" s="49"/>
      <c r="L87" s="3"/>
      <c r="M87" s="3"/>
      <c r="N87" s="3"/>
      <c r="O87" s="3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1:35" ht="15.75" customHeight="1">
      <c r="A88" s="5"/>
      <c r="B88" s="3"/>
      <c r="C88" s="3"/>
      <c r="D88" s="3"/>
      <c r="E88" s="3"/>
      <c r="F88" s="3"/>
      <c r="G88" s="3"/>
      <c r="H88" s="3"/>
      <c r="I88" s="3"/>
      <c r="J88" s="3"/>
      <c r="K88" s="49"/>
      <c r="L88" s="3"/>
      <c r="M88" s="3"/>
      <c r="N88" s="3"/>
      <c r="O88" s="3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1:35" ht="15.75" customHeight="1">
      <c r="A89" s="5"/>
      <c r="B89" s="3"/>
      <c r="C89" s="3"/>
      <c r="D89" s="3"/>
      <c r="E89" s="3"/>
      <c r="F89" s="3"/>
      <c r="G89" s="3"/>
      <c r="H89" s="3"/>
      <c r="I89" s="3"/>
      <c r="J89" s="3"/>
      <c r="K89" s="49"/>
      <c r="L89" s="3"/>
      <c r="M89" s="3"/>
      <c r="N89" s="3"/>
      <c r="O89" s="3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1:35" ht="15.75" customHeight="1">
      <c r="A90" s="5"/>
      <c r="B90" s="3"/>
      <c r="C90" s="3"/>
      <c r="D90" s="3"/>
      <c r="E90" s="3"/>
      <c r="F90" s="3"/>
      <c r="G90" s="3"/>
      <c r="H90" s="3"/>
      <c r="I90" s="3"/>
      <c r="J90" s="3"/>
      <c r="K90" s="49"/>
      <c r="L90" s="3"/>
      <c r="M90" s="3"/>
      <c r="N90" s="3"/>
      <c r="O90" s="3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1:35" ht="15.75" customHeight="1">
      <c r="A91" s="5"/>
      <c r="B91" s="3"/>
      <c r="C91" s="3"/>
      <c r="D91" s="3"/>
      <c r="E91" s="3"/>
      <c r="F91" s="3"/>
      <c r="G91" s="3"/>
      <c r="H91" s="3"/>
      <c r="I91" s="3"/>
      <c r="J91" s="3"/>
      <c r="K91" s="49"/>
      <c r="L91" s="3"/>
      <c r="M91" s="3"/>
      <c r="N91" s="3"/>
      <c r="O91" s="3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1:35" ht="15.75" customHeight="1">
      <c r="A92" s="5"/>
      <c r="B92" s="3"/>
      <c r="C92" s="3"/>
      <c r="D92" s="3"/>
      <c r="E92" s="3"/>
      <c r="F92" s="3"/>
      <c r="G92" s="3"/>
      <c r="H92" s="3"/>
      <c r="I92" s="3"/>
      <c r="J92" s="3"/>
      <c r="K92" s="49"/>
      <c r="L92" s="3"/>
      <c r="M92" s="3"/>
      <c r="N92" s="3"/>
      <c r="O92" s="3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1:35" ht="15.75" customHeight="1">
      <c r="A93" s="5"/>
      <c r="B93" s="3"/>
      <c r="C93" s="3"/>
      <c r="D93" s="3"/>
      <c r="E93" s="3"/>
      <c r="F93" s="3"/>
      <c r="G93" s="3"/>
      <c r="H93" s="3"/>
      <c r="I93" s="3"/>
      <c r="J93" s="3"/>
      <c r="K93" s="49"/>
      <c r="L93" s="3"/>
      <c r="M93" s="3"/>
      <c r="N93" s="3"/>
      <c r="O93" s="3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1:35" ht="15.75" customHeight="1">
      <c r="A94" s="5"/>
      <c r="B94" s="3"/>
      <c r="C94" s="3"/>
      <c r="D94" s="3"/>
      <c r="E94" s="3"/>
      <c r="F94" s="3"/>
      <c r="G94" s="3"/>
      <c r="H94" s="3"/>
      <c r="I94" s="3"/>
      <c r="J94" s="3"/>
      <c r="K94" s="49"/>
      <c r="L94" s="3"/>
      <c r="M94" s="3"/>
      <c r="N94" s="3"/>
      <c r="O94" s="3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1:35" ht="15.75" customHeight="1">
      <c r="A95" s="5"/>
      <c r="B95" s="3"/>
      <c r="C95" s="3"/>
      <c r="D95" s="3"/>
      <c r="E95" s="3"/>
      <c r="F95" s="3"/>
      <c r="G95" s="3"/>
      <c r="H95" s="3"/>
      <c r="I95" s="3"/>
      <c r="J95" s="3"/>
      <c r="K95" s="49"/>
      <c r="L95" s="3"/>
      <c r="M95" s="3"/>
      <c r="N95" s="3"/>
      <c r="O95" s="3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1:35" ht="15.75" customHeight="1">
      <c r="A96" s="5"/>
      <c r="B96" s="3"/>
      <c r="C96" s="3"/>
      <c r="D96" s="3"/>
      <c r="E96" s="3"/>
      <c r="F96" s="3"/>
      <c r="G96" s="3"/>
      <c r="H96" s="3"/>
      <c r="I96" s="3"/>
      <c r="J96" s="3"/>
      <c r="K96" s="49"/>
      <c r="L96" s="3"/>
      <c r="M96" s="3"/>
      <c r="N96" s="3"/>
      <c r="O96" s="3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1:35" ht="15.75" customHeight="1">
      <c r="A97" s="5"/>
      <c r="B97" s="3"/>
      <c r="C97" s="3"/>
      <c r="D97" s="3"/>
      <c r="E97" s="3"/>
      <c r="F97" s="3"/>
      <c r="G97" s="3"/>
      <c r="H97" s="3"/>
      <c r="I97" s="3"/>
      <c r="J97" s="3"/>
      <c r="K97" s="49"/>
      <c r="L97" s="3"/>
      <c r="M97" s="3"/>
      <c r="N97" s="3"/>
      <c r="O97" s="3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1:35" ht="15.75" customHeight="1">
      <c r="A98" s="5"/>
      <c r="B98" s="3"/>
      <c r="C98" s="3"/>
      <c r="D98" s="3"/>
      <c r="E98" s="3"/>
      <c r="F98" s="3"/>
      <c r="G98" s="3"/>
      <c r="H98" s="3"/>
      <c r="I98" s="3"/>
      <c r="J98" s="3"/>
      <c r="K98" s="49"/>
      <c r="L98" s="3"/>
      <c r="M98" s="3"/>
      <c r="N98" s="3"/>
      <c r="O98" s="3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1:35" ht="15.75" customHeight="1">
      <c r="A99" s="5"/>
      <c r="B99" s="3"/>
      <c r="C99" s="3"/>
      <c r="D99" s="3"/>
      <c r="E99" s="3"/>
      <c r="F99" s="3"/>
      <c r="G99" s="3"/>
      <c r="H99" s="3"/>
      <c r="I99" s="3"/>
      <c r="J99" s="3"/>
      <c r="K99" s="49"/>
      <c r="L99" s="3"/>
      <c r="M99" s="3"/>
      <c r="N99" s="3"/>
      <c r="O99" s="3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1:35" ht="15.75" customHeight="1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49"/>
      <c r="L100" s="3"/>
      <c r="M100" s="3"/>
      <c r="N100" s="3"/>
      <c r="O100" s="3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1:35" ht="15.75" customHeight="1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49"/>
      <c r="L101" s="3"/>
      <c r="M101" s="3"/>
      <c r="N101" s="3"/>
      <c r="O101" s="3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1:35" ht="15.75" customHeight="1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49"/>
      <c r="L102" s="3"/>
      <c r="M102" s="3"/>
      <c r="N102" s="3"/>
      <c r="O102" s="3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1:35" ht="15.75" customHeight="1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49"/>
      <c r="L103" s="3"/>
      <c r="M103" s="3"/>
      <c r="N103" s="3"/>
      <c r="O103" s="3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1:35" ht="15.75" customHeight="1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49"/>
      <c r="L104" s="3"/>
      <c r="M104" s="3"/>
      <c r="N104" s="3"/>
      <c r="O104" s="3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</row>
    <row r="105" spans="1:35" ht="15.75" customHeight="1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49"/>
      <c r="L105" s="3"/>
      <c r="M105" s="3"/>
      <c r="N105" s="3"/>
      <c r="O105" s="3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</row>
    <row r="106" spans="1:35" ht="15.75" customHeight="1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49"/>
      <c r="L106" s="3"/>
      <c r="M106" s="3"/>
      <c r="N106" s="3"/>
      <c r="O106" s="3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</row>
    <row r="107" spans="1:35" ht="15.75" customHeight="1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49"/>
      <c r="L107" s="3"/>
      <c r="M107" s="3"/>
      <c r="N107" s="3"/>
      <c r="O107" s="3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</row>
    <row r="108" spans="1:35" ht="15.75" customHeight="1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49"/>
      <c r="L108" s="3"/>
      <c r="M108" s="3"/>
      <c r="N108" s="3"/>
      <c r="O108" s="3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</row>
    <row r="109" spans="1:35" ht="15.75" customHeight="1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49"/>
      <c r="L109" s="3"/>
      <c r="M109" s="3"/>
      <c r="N109" s="3"/>
      <c r="O109" s="3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</row>
    <row r="110" spans="1:35" ht="15.75" customHeight="1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49"/>
      <c r="L110" s="3"/>
      <c r="M110" s="3"/>
      <c r="N110" s="3"/>
      <c r="O110" s="3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</row>
    <row r="111" spans="1:35" ht="15.75" customHeight="1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49"/>
      <c r="L111" s="3"/>
      <c r="M111" s="3"/>
      <c r="N111" s="3"/>
      <c r="O111" s="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</row>
    <row r="112" spans="1:35" ht="15.75" customHeight="1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49"/>
      <c r="L112" s="3"/>
      <c r="M112" s="3"/>
      <c r="N112" s="3"/>
      <c r="O112" s="3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</row>
    <row r="113" spans="1:35" ht="15.75" customHeight="1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49"/>
      <c r="L113" s="3"/>
      <c r="M113" s="3"/>
      <c r="N113" s="3"/>
      <c r="O113" s="3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</row>
    <row r="114" spans="1:35" ht="15.75" customHeight="1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49"/>
      <c r="L114" s="3"/>
      <c r="M114" s="3"/>
      <c r="N114" s="3"/>
      <c r="O114" s="3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</row>
    <row r="115" spans="1:35" ht="15.75" customHeight="1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49"/>
      <c r="L115" s="3"/>
      <c r="M115" s="3"/>
      <c r="N115" s="3"/>
      <c r="O115" s="3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</row>
    <row r="116" spans="1:35" ht="15.75" customHeight="1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49"/>
      <c r="L116" s="3"/>
      <c r="M116" s="3"/>
      <c r="N116" s="3"/>
      <c r="O116" s="3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</row>
    <row r="117" spans="1:35" ht="15.75" customHeight="1">
      <c r="A117" s="5"/>
      <c r="B117" s="3"/>
      <c r="C117" s="3"/>
      <c r="D117" s="3"/>
      <c r="E117" s="3"/>
      <c r="F117" s="3"/>
      <c r="G117" s="3"/>
      <c r="H117" s="3"/>
      <c r="I117" s="3"/>
      <c r="J117" s="3"/>
      <c r="K117" s="49"/>
      <c r="L117" s="3"/>
      <c r="M117" s="3"/>
      <c r="N117" s="3"/>
      <c r="O117" s="3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</row>
    <row r="118" spans="1:35" ht="15.75" customHeight="1">
      <c r="A118" s="5"/>
      <c r="B118" s="3"/>
      <c r="C118" s="3"/>
      <c r="D118" s="3"/>
      <c r="E118" s="3"/>
      <c r="F118" s="3"/>
      <c r="G118" s="3"/>
      <c r="H118" s="3"/>
      <c r="I118" s="3"/>
      <c r="J118" s="3"/>
      <c r="K118" s="49"/>
      <c r="L118" s="3"/>
      <c r="M118" s="3"/>
      <c r="N118" s="3"/>
      <c r="O118" s="3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</row>
    <row r="119" spans="1:35" ht="15.75" customHeight="1">
      <c r="A119" s="5"/>
      <c r="B119" s="3"/>
      <c r="C119" s="3"/>
      <c r="D119" s="3"/>
      <c r="E119" s="3"/>
      <c r="F119" s="3"/>
      <c r="G119" s="3"/>
      <c r="H119" s="3"/>
      <c r="I119" s="3"/>
      <c r="J119" s="3"/>
      <c r="K119" s="49"/>
      <c r="L119" s="3"/>
      <c r="M119" s="3"/>
      <c r="N119" s="3"/>
      <c r="O119" s="3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</row>
    <row r="120" spans="1:35" ht="15.75" customHeight="1">
      <c r="A120" s="5"/>
      <c r="B120" s="3"/>
      <c r="C120" s="3"/>
      <c r="D120" s="3"/>
      <c r="E120" s="3"/>
      <c r="F120" s="3"/>
      <c r="G120" s="3"/>
      <c r="H120" s="3"/>
      <c r="I120" s="3"/>
      <c r="J120" s="3"/>
      <c r="K120" s="49"/>
      <c r="L120" s="3"/>
      <c r="M120" s="3"/>
      <c r="N120" s="3"/>
      <c r="O120" s="3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</row>
    <row r="121" spans="1:35" ht="15.75" customHeight="1">
      <c r="A121" s="5"/>
      <c r="B121" s="3"/>
      <c r="C121" s="3"/>
      <c r="D121" s="3"/>
      <c r="E121" s="3"/>
      <c r="F121" s="3"/>
      <c r="G121" s="3"/>
      <c r="H121" s="3"/>
      <c r="I121" s="3"/>
      <c r="J121" s="3"/>
      <c r="K121" s="49"/>
      <c r="L121" s="3"/>
      <c r="M121" s="3"/>
      <c r="N121" s="3"/>
      <c r="O121" s="3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</row>
    <row r="122" spans="1:35" ht="15.75" customHeight="1">
      <c r="A122" s="5"/>
      <c r="B122" s="3"/>
      <c r="C122" s="3"/>
      <c r="D122" s="3"/>
      <c r="E122" s="3"/>
      <c r="F122" s="3"/>
      <c r="G122" s="3"/>
      <c r="H122" s="3"/>
      <c r="I122" s="3"/>
      <c r="J122" s="3"/>
      <c r="K122" s="49"/>
      <c r="L122" s="3"/>
      <c r="M122" s="3"/>
      <c r="N122" s="3"/>
      <c r="O122" s="3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</row>
    <row r="123" spans="1:35" ht="15.75" customHeight="1">
      <c r="A123" s="5"/>
      <c r="B123" s="3"/>
      <c r="C123" s="3"/>
      <c r="D123" s="3"/>
      <c r="E123" s="3"/>
      <c r="F123" s="3"/>
      <c r="G123" s="3"/>
      <c r="H123" s="3"/>
      <c r="I123" s="3"/>
      <c r="J123" s="3"/>
      <c r="K123" s="49"/>
      <c r="L123" s="3"/>
      <c r="M123" s="3"/>
      <c r="N123" s="3"/>
      <c r="O123" s="3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</row>
    <row r="124" spans="1:35" ht="15.75" customHeight="1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49"/>
      <c r="L124" s="3"/>
      <c r="M124" s="3"/>
      <c r="N124" s="3"/>
      <c r="O124" s="3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</row>
    <row r="125" spans="1:35" ht="15.75" customHeight="1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49"/>
      <c r="L125" s="3"/>
      <c r="M125" s="3"/>
      <c r="N125" s="3"/>
      <c r="O125" s="3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</row>
    <row r="126" spans="1:35" ht="15.75" customHeight="1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49"/>
      <c r="L126" s="3"/>
      <c r="M126" s="3"/>
      <c r="N126" s="3"/>
      <c r="O126" s="3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</row>
    <row r="127" spans="1:35" ht="15.75" customHeight="1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49"/>
      <c r="L127" s="3"/>
      <c r="M127" s="3"/>
      <c r="N127" s="3"/>
      <c r="O127" s="3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</row>
    <row r="128" spans="1:35" ht="15.75" customHeight="1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49"/>
      <c r="L128" s="3"/>
      <c r="M128" s="3"/>
      <c r="N128" s="3"/>
      <c r="O128" s="3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</row>
    <row r="129" spans="1:35" ht="15.75" customHeight="1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49"/>
      <c r="L129" s="3"/>
      <c r="M129" s="3"/>
      <c r="N129" s="3"/>
      <c r="O129" s="3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</row>
    <row r="130" spans="1:35" ht="15.75" customHeight="1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49"/>
      <c r="L130" s="3"/>
      <c r="M130" s="3"/>
      <c r="N130" s="3"/>
      <c r="O130" s="3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</row>
    <row r="131" spans="1:35" ht="15.75" customHeight="1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49"/>
      <c r="L131" s="3"/>
      <c r="M131" s="3"/>
      <c r="N131" s="3"/>
      <c r="O131" s="3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</row>
    <row r="132" spans="1:35" ht="15.75" customHeight="1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49"/>
      <c r="L132" s="3"/>
      <c r="M132" s="3"/>
      <c r="N132" s="3"/>
      <c r="O132" s="3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</row>
    <row r="133" spans="1:35" ht="15.75" customHeight="1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49"/>
      <c r="L133" s="3"/>
      <c r="M133" s="3"/>
      <c r="N133" s="3"/>
      <c r="O133" s="3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</row>
    <row r="134" spans="1:35" ht="15.75" customHeight="1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49"/>
      <c r="L134" s="3"/>
      <c r="M134" s="3"/>
      <c r="N134" s="3"/>
      <c r="O134" s="3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</row>
    <row r="135" spans="1:35" ht="15.75" customHeight="1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49"/>
      <c r="L135" s="3"/>
      <c r="M135" s="3"/>
      <c r="N135" s="3"/>
      <c r="O135" s="3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</row>
    <row r="136" spans="1:35" ht="15.75" customHeight="1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49"/>
      <c r="L136" s="3"/>
      <c r="M136" s="3"/>
      <c r="N136" s="3"/>
      <c r="O136" s="3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</row>
    <row r="137" spans="1:35" ht="15.75" customHeight="1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49"/>
      <c r="L137" s="3"/>
      <c r="M137" s="3"/>
      <c r="N137" s="3"/>
      <c r="O137" s="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</row>
    <row r="138" spans="1:35" ht="15.75" customHeight="1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49"/>
      <c r="L138" s="3"/>
      <c r="M138" s="3"/>
      <c r="N138" s="3"/>
      <c r="O138" s="3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</row>
    <row r="139" spans="1:35" ht="15.75" customHeight="1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49"/>
      <c r="L139" s="3"/>
      <c r="M139" s="3"/>
      <c r="N139" s="3"/>
      <c r="O139" s="3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</row>
    <row r="140" spans="1:35" ht="15.75" customHeight="1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49"/>
      <c r="L140" s="3"/>
      <c r="M140" s="3"/>
      <c r="N140" s="3"/>
      <c r="O140" s="3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</row>
    <row r="141" spans="1:35" ht="15.75" customHeight="1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49"/>
      <c r="L141" s="3"/>
      <c r="M141" s="3"/>
      <c r="N141" s="3"/>
      <c r="O141" s="3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</row>
    <row r="142" spans="1:35" ht="15.75" customHeight="1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49"/>
      <c r="L142" s="3"/>
      <c r="M142" s="3"/>
      <c r="N142" s="3"/>
      <c r="O142" s="3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</row>
    <row r="143" spans="1:35" ht="15.75" customHeight="1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49"/>
      <c r="L143" s="3"/>
      <c r="M143" s="3"/>
      <c r="N143" s="3"/>
      <c r="O143" s="3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</row>
    <row r="144" spans="1:35" ht="15.75" customHeight="1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49"/>
      <c r="L144" s="3"/>
      <c r="M144" s="3"/>
      <c r="N144" s="3"/>
      <c r="O144" s="3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</row>
    <row r="145" spans="1:35" ht="15.75" customHeight="1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49"/>
      <c r="L145" s="3"/>
      <c r="M145" s="3"/>
      <c r="N145" s="3"/>
      <c r="O145" s="3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</row>
    <row r="146" spans="1:35" ht="15.75" customHeight="1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49"/>
      <c r="L146" s="3"/>
      <c r="M146" s="3"/>
      <c r="N146" s="3"/>
      <c r="O146" s="3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</row>
    <row r="147" spans="1:35" ht="15.75" customHeight="1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49"/>
      <c r="L147" s="3"/>
      <c r="M147" s="3"/>
      <c r="N147" s="3"/>
      <c r="O147" s="3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</row>
    <row r="148" spans="1:35" ht="15.75" customHeight="1">
      <c r="A148" s="5"/>
      <c r="B148" s="3"/>
      <c r="C148" s="3"/>
      <c r="D148" s="3"/>
      <c r="E148" s="3"/>
      <c r="F148" s="3"/>
      <c r="G148" s="3"/>
      <c r="H148" s="3"/>
      <c r="I148" s="3"/>
      <c r="J148" s="3"/>
      <c r="K148" s="49"/>
      <c r="L148" s="3"/>
      <c r="M148" s="3"/>
      <c r="N148" s="3"/>
      <c r="O148" s="3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</row>
    <row r="149" spans="1:35" ht="15.75" customHeight="1">
      <c r="A149" s="5"/>
      <c r="B149" s="3"/>
      <c r="C149" s="3"/>
      <c r="D149" s="3"/>
      <c r="E149" s="3"/>
      <c r="F149" s="3"/>
      <c r="G149" s="3"/>
      <c r="H149" s="3"/>
      <c r="I149" s="3"/>
      <c r="J149" s="3"/>
      <c r="K149" s="49"/>
      <c r="L149" s="3"/>
      <c r="M149" s="3"/>
      <c r="N149" s="3"/>
      <c r="O149" s="3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</row>
    <row r="150" spans="1:35" ht="15.75" customHeight="1">
      <c r="A150" s="5"/>
      <c r="B150" s="3"/>
      <c r="C150" s="3"/>
      <c r="D150" s="3"/>
      <c r="E150" s="3"/>
      <c r="F150" s="3"/>
      <c r="G150" s="3"/>
      <c r="H150" s="3"/>
      <c r="I150" s="3"/>
      <c r="J150" s="3"/>
      <c r="K150" s="49"/>
      <c r="L150" s="3"/>
      <c r="M150" s="3"/>
      <c r="N150" s="3"/>
      <c r="O150" s="3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</row>
    <row r="151" spans="1:35" ht="15.75" customHeight="1">
      <c r="A151" s="5"/>
      <c r="B151" s="3"/>
      <c r="C151" s="3"/>
      <c r="D151" s="3"/>
      <c r="E151" s="3"/>
      <c r="F151" s="3"/>
      <c r="G151" s="3"/>
      <c r="H151" s="3"/>
      <c r="I151" s="3"/>
      <c r="J151" s="3"/>
      <c r="K151" s="49"/>
      <c r="L151" s="3"/>
      <c r="M151" s="3"/>
      <c r="N151" s="3"/>
      <c r="O151" s="3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</row>
    <row r="152" spans="1:35" ht="15.75" customHeight="1">
      <c r="A152" s="5"/>
      <c r="B152" s="3"/>
      <c r="C152" s="3"/>
      <c r="D152" s="3"/>
      <c r="E152" s="3"/>
      <c r="F152" s="3"/>
      <c r="G152" s="3"/>
      <c r="H152" s="3"/>
      <c r="I152" s="3"/>
      <c r="J152" s="3"/>
      <c r="K152" s="49"/>
      <c r="L152" s="3"/>
      <c r="M152" s="3"/>
      <c r="N152" s="3"/>
      <c r="O152" s="3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1:35" ht="15.75" customHeight="1">
      <c r="A153" s="5"/>
      <c r="B153" s="3"/>
      <c r="C153" s="3"/>
      <c r="D153" s="3"/>
      <c r="E153" s="3"/>
      <c r="F153" s="3"/>
      <c r="G153" s="3"/>
      <c r="H153" s="3"/>
      <c r="I153" s="3"/>
      <c r="J153" s="3"/>
      <c r="K153" s="49"/>
      <c r="L153" s="3"/>
      <c r="M153" s="3"/>
      <c r="N153" s="3"/>
      <c r="O153" s="3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</row>
    <row r="154" spans="1:35" ht="15.75" customHeight="1">
      <c r="A154" s="5"/>
      <c r="B154" s="3"/>
      <c r="C154" s="3"/>
      <c r="D154" s="3"/>
      <c r="E154" s="3"/>
      <c r="F154" s="3"/>
      <c r="G154" s="3"/>
      <c r="H154" s="3"/>
      <c r="I154" s="3"/>
      <c r="J154" s="3"/>
      <c r="K154" s="49"/>
      <c r="L154" s="3"/>
      <c r="M154" s="3"/>
      <c r="N154" s="3"/>
      <c r="O154" s="3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</row>
    <row r="155" spans="1:35" ht="15.75" customHeight="1">
      <c r="A155" s="5"/>
      <c r="B155" s="3"/>
      <c r="C155" s="3"/>
      <c r="D155" s="3"/>
      <c r="E155" s="3"/>
      <c r="F155" s="3"/>
      <c r="G155" s="3"/>
      <c r="H155" s="3"/>
      <c r="I155" s="3"/>
      <c r="J155" s="3"/>
      <c r="K155" s="49"/>
      <c r="L155" s="3"/>
      <c r="M155" s="3"/>
      <c r="N155" s="3"/>
      <c r="O155" s="3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</row>
    <row r="156" spans="1:35" ht="15.75" customHeight="1">
      <c r="A156" s="5"/>
      <c r="B156" s="3"/>
      <c r="C156" s="3"/>
      <c r="D156" s="3"/>
      <c r="E156" s="3"/>
      <c r="F156" s="3"/>
      <c r="G156" s="3"/>
      <c r="H156" s="3"/>
      <c r="I156" s="3"/>
      <c r="J156" s="3"/>
      <c r="K156" s="49"/>
      <c r="L156" s="3"/>
      <c r="M156" s="3"/>
      <c r="N156" s="3"/>
      <c r="O156" s="3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</row>
    <row r="157" spans="1:35" ht="15.75" customHeight="1">
      <c r="A157" s="5"/>
      <c r="B157" s="3"/>
      <c r="C157" s="3"/>
      <c r="D157" s="3"/>
      <c r="E157" s="3"/>
      <c r="F157" s="3"/>
      <c r="G157" s="3"/>
      <c r="H157" s="3"/>
      <c r="I157" s="3"/>
      <c r="J157" s="3"/>
      <c r="K157" s="49"/>
      <c r="L157" s="3"/>
      <c r="M157" s="3"/>
      <c r="N157" s="3"/>
      <c r="O157" s="3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</row>
    <row r="158" spans="1:35" ht="15.75" customHeight="1">
      <c r="A158" s="5"/>
      <c r="B158" s="3"/>
      <c r="C158" s="3"/>
      <c r="D158" s="3"/>
      <c r="E158" s="3"/>
      <c r="F158" s="3"/>
      <c r="G158" s="3"/>
      <c r="H158" s="3"/>
      <c r="I158" s="3"/>
      <c r="J158" s="3"/>
      <c r="K158" s="49"/>
      <c r="L158" s="3"/>
      <c r="M158" s="3"/>
      <c r="N158" s="3"/>
      <c r="O158" s="3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</row>
    <row r="159" spans="1:35" ht="15.75" customHeight="1">
      <c r="A159" s="5"/>
      <c r="B159" s="3"/>
      <c r="C159" s="3"/>
      <c r="D159" s="3"/>
      <c r="E159" s="3"/>
      <c r="F159" s="3"/>
      <c r="G159" s="3"/>
      <c r="H159" s="3"/>
      <c r="I159" s="3"/>
      <c r="J159" s="3"/>
      <c r="K159" s="49"/>
      <c r="L159" s="3"/>
      <c r="M159" s="3"/>
      <c r="N159" s="3"/>
      <c r="O159" s="3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</row>
    <row r="160" spans="1:35" ht="15.75" customHeight="1">
      <c r="A160" s="5"/>
      <c r="B160" s="3"/>
      <c r="C160" s="3"/>
      <c r="D160" s="3"/>
      <c r="E160" s="3"/>
      <c r="F160" s="3"/>
      <c r="G160" s="3"/>
      <c r="H160" s="3"/>
      <c r="I160" s="3"/>
      <c r="J160" s="3"/>
      <c r="K160" s="49"/>
      <c r="L160" s="3"/>
      <c r="M160" s="3"/>
      <c r="N160" s="3"/>
      <c r="O160" s="3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</row>
    <row r="161" spans="1:35" ht="15.75" customHeight="1">
      <c r="A161" s="5"/>
      <c r="B161" s="3"/>
      <c r="C161" s="3"/>
      <c r="D161" s="3"/>
      <c r="E161" s="3"/>
      <c r="F161" s="3"/>
      <c r="G161" s="3"/>
      <c r="H161" s="3"/>
      <c r="I161" s="3"/>
      <c r="J161" s="3"/>
      <c r="K161" s="49"/>
      <c r="L161" s="3"/>
      <c r="M161" s="3"/>
      <c r="N161" s="3"/>
      <c r="O161" s="3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</row>
    <row r="162" spans="1:35" ht="15.75" customHeight="1">
      <c r="A162" s="5"/>
      <c r="B162" s="3"/>
      <c r="C162" s="3"/>
      <c r="D162" s="3"/>
      <c r="E162" s="3"/>
      <c r="F162" s="3"/>
      <c r="G162" s="3"/>
      <c r="H162" s="3"/>
      <c r="I162" s="3"/>
      <c r="J162" s="3"/>
      <c r="K162" s="49"/>
      <c r="L162" s="3"/>
      <c r="M162" s="3"/>
      <c r="N162" s="3"/>
      <c r="O162" s="3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</row>
    <row r="163" spans="1:35" ht="15.75" customHeight="1">
      <c r="A163" s="5"/>
      <c r="B163" s="3"/>
      <c r="C163" s="3"/>
      <c r="D163" s="3"/>
      <c r="E163" s="3"/>
      <c r="F163" s="3"/>
      <c r="G163" s="3"/>
      <c r="H163" s="3"/>
      <c r="I163" s="3"/>
      <c r="J163" s="3"/>
      <c r="K163" s="49"/>
      <c r="L163" s="3"/>
      <c r="M163" s="3"/>
      <c r="N163" s="3"/>
      <c r="O163" s="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</row>
    <row r="164" spans="1:35" ht="15.75" customHeight="1">
      <c r="A164" s="5"/>
      <c r="B164" s="3"/>
      <c r="C164" s="3"/>
      <c r="D164" s="3"/>
      <c r="E164" s="3"/>
      <c r="F164" s="3"/>
      <c r="G164" s="3"/>
      <c r="H164" s="3"/>
      <c r="I164" s="3"/>
      <c r="J164" s="3"/>
      <c r="K164" s="49"/>
      <c r="L164" s="3"/>
      <c r="M164" s="3"/>
      <c r="N164" s="3"/>
      <c r="O164" s="3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</row>
    <row r="165" spans="1:35" ht="15.75" customHeight="1">
      <c r="A165" s="5"/>
      <c r="B165" s="3"/>
      <c r="C165" s="3"/>
      <c r="D165" s="3"/>
      <c r="E165" s="3"/>
      <c r="F165" s="3"/>
      <c r="G165" s="3"/>
      <c r="H165" s="3"/>
      <c r="I165" s="3"/>
      <c r="J165" s="3"/>
      <c r="K165" s="49"/>
      <c r="L165" s="3"/>
      <c r="M165" s="3"/>
      <c r="N165" s="3"/>
      <c r="O165" s="3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</row>
    <row r="166" spans="1:35" ht="15.75" customHeight="1">
      <c r="A166" s="5"/>
      <c r="B166" s="3"/>
      <c r="C166" s="3"/>
      <c r="D166" s="3"/>
      <c r="E166" s="3"/>
      <c r="F166" s="3"/>
      <c r="G166" s="3"/>
      <c r="H166" s="3"/>
      <c r="I166" s="3"/>
      <c r="J166" s="3"/>
      <c r="K166" s="49"/>
      <c r="L166" s="3"/>
      <c r="M166" s="3"/>
      <c r="N166" s="3"/>
      <c r="O166" s="3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</row>
    <row r="167" spans="1:35" ht="15.75" customHeight="1">
      <c r="A167" s="5"/>
      <c r="B167" s="3"/>
      <c r="C167" s="3"/>
      <c r="D167" s="3"/>
      <c r="E167" s="3"/>
      <c r="F167" s="3"/>
      <c r="G167" s="3"/>
      <c r="H167" s="3"/>
      <c r="I167" s="3"/>
      <c r="J167" s="3"/>
      <c r="K167" s="49"/>
      <c r="L167" s="3"/>
      <c r="M167" s="3"/>
      <c r="N167" s="3"/>
      <c r="O167" s="3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</row>
    <row r="168" spans="1:35" ht="15.75" customHeight="1">
      <c r="A168" s="5"/>
      <c r="B168" s="3"/>
      <c r="C168" s="3"/>
      <c r="D168" s="3"/>
      <c r="E168" s="3"/>
      <c r="F168" s="3"/>
      <c r="G168" s="3"/>
      <c r="H168" s="3"/>
      <c r="I168" s="3"/>
      <c r="J168" s="3"/>
      <c r="K168" s="49"/>
      <c r="L168" s="3"/>
      <c r="M168" s="3"/>
      <c r="N168" s="3"/>
      <c r="O168" s="3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</row>
    <row r="169" spans="1:35" ht="15.75" customHeight="1">
      <c r="A169" s="5"/>
      <c r="B169" s="3"/>
      <c r="C169" s="3"/>
      <c r="D169" s="3"/>
      <c r="E169" s="3"/>
      <c r="F169" s="3"/>
      <c r="G169" s="3"/>
      <c r="H169" s="3"/>
      <c r="I169" s="3"/>
      <c r="J169" s="3"/>
      <c r="K169" s="49"/>
      <c r="L169" s="3"/>
      <c r="M169" s="3"/>
      <c r="N169" s="3"/>
      <c r="O169" s="3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</row>
    <row r="170" spans="1:35" ht="15.75" customHeight="1">
      <c r="A170" s="5"/>
      <c r="B170" s="3"/>
      <c r="C170" s="3"/>
      <c r="D170" s="3"/>
      <c r="E170" s="3"/>
      <c r="F170" s="3"/>
      <c r="G170" s="3"/>
      <c r="H170" s="3"/>
      <c r="I170" s="3"/>
      <c r="J170" s="3"/>
      <c r="K170" s="49"/>
      <c r="L170" s="3"/>
      <c r="M170" s="3"/>
      <c r="N170" s="3"/>
      <c r="O170" s="3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</row>
    <row r="171" spans="1:35" ht="15.75" customHeight="1">
      <c r="A171" s="5"/>
      <c r="B171" s="3"/>
      <c r="C171" s="3"/>
      <c r="D171" s="3"/>
      <c r="E171" s="3"/>
      <c r="F171" s="3"/>
      <c r="G171" s="3"/>
      <c r="H171" s="3"/>
      <c r="I171" s="3"/>
      <c r="J171" s="3"/>
      <c r="K171" s="49"/>
      <c r="L171" s="3"/>
      <c r="M171" s="3"/>
      <c r="N171" s="3"/>
      <c r="O171" s="3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</row>
    <row r="172" spans="1:35" ht="15.75" customHeight="1">
      <c r="A172" s="5"/>
      <c r="B172" s="3"/>
      <c r="C172" s="3"/>
      <c r="D172" s="3"/>
      <c r="E172" s="3"/>
      <c r="F172" s="3"/>
      <c r="G172" s="3"/>
      <c r="H172" s="3"/>
      <c r="I172" s="3"/>
      <c r="J172" s="3"/>
      <c r="K172" s="49"/>
      <c r="L172" s="3"/>
      <c r="M172" s="3"/>
      <c r="N172" s="3"/>
      <c r="O172" s="3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</row>
    <row r="173" spans="1:35" ht="15.75" customHeight="1">
      <c r="A173" s="5"/>
      <c r="B173" s="3"/>
      <c r="C173" s="3"/>
      <c r="D173" s="3"/>
      <c r="E173" s="3"/>
      <c r="F173" s="3"/>
      <c r="G173" s="3"/>
      <c r="H173" s="3"/>
      <c r="I173" s="3"/>
      <c r="J173" s="3"/>
      <c r="K173" s="49"/>
      <c r="L173" s="3"/>
      <c r="M173" s="3"/>
      <c r="N173" s="3"/>
      <c r="O173" s="3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</row>
    <row r="174" spans="1:35" ht="15.75" customHeight="1">
      <c r="A174" s="5"/>
      <c r="B174" s="3"/>
      <c r="C174" s="3"/>
      <c r="D174" s="3"/>
      <c r="E174" s="3"/>
      <c r="F174" s="3"/>
      <c r="G174" s="3"/>
      <c r="H174" s="3"/>
      <c r="I174" s="3"/>
      <c r="J174" s="3"/>
      <c r="K174" s="49"/>
      <c r="L174" s="3"/>
      <c r="M174" s="3"/>
      <c r="N174" s="3"/>
      <c r="O174" s="3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</row>
    <row r="175" spans="1:35" ht="15.75" customHeight="1">
      <c r="A175" s="5"/>
      <c r="B175" s="3"/>
      <c r="C175" s="3"/>
      <c r="D175" s="3"/>
      <c r="E175" s="3"/>
      <c r="F175" s="3"/>
      <c r="G175" s="3"/>
      <c r="H175" s="3"/>
      <c r="I175" s="3"/>
      <c r="J175" s="3"/>
      <c r="K175" s="49"/>
      <c r="L175" s="3"/>
      <c r="M175" s="3"/>
      <c r="N175" s="3"/>
      <c r="O175" s="3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</row>
    <row r="176" spans="1:35" ht="15.75" customHeight="1">
      <c r="A176" s="5"/>
      <c r="B176" s="3"/>
      <c r="C176" s="3"/>
      <c r="D176" s="3"/>
      <c r="E176" s="3"/>
      <c r="F176" s="3"/>
      <c r="G176" s="3"/>
      <c r="H176" s="3"/>
      <c r="I176" s="3"/>
      <c r="J176" s="3"/>
      <c r="K176" s="49"/>
      <c r="L176" s="3"/>
      <c r="M176" s="3"/>
      <c r="N176" s="3"/>
      <c r="O176" s="3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</row>
    <row r="177" spans="1:35" ht="15.75" customHeight="1">
      <c r="A177" s="5"/>
      <c r="B177" s="3"/>
      <c r="C177" s="3"/>
      <c r="D177" s="3"/>
      <c r="E177" s="3"/>
      <c r="F177" s="3"/>
      <c r="G177" s="3"/>
      <c r="H177" s="3"/>
      <c r="I177" s="3"/>
      <c r="J177" s="3"/>
      <c r="K177" s="49"/>
      <c r="L177" s="3"/>
      <c r="M177" s="3"/>
      <c r="N177" s="3"/>
      <c r="O177" s="3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</row>
    <row r="178" spans="1:35" ht="15.75" customHeight="1">
      <c r="A178" s="5"/>
      <c r="B178" s="3"/>
      <c r="C178" s="3"/>
      <c r="D178" s="3"/>
      <c r="E178" s="3"/>
      <c r="F178" s="3"/>
      <c r="G178" s="3"/>
      <c r="H178" s="3"/>
      <c r="I178" s="3"/>
      <c r="J178" s="3"/>
      <c r="K178" s="49"/>
      <c r="L178" s="3"/>
      <c r="M178" s="3"/>
      <c r="N178" s="3"/>
      <c r="O178" s="3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</row>
    <row r="179" spans="1:35" ht="15.75" customHeight="1">
      <c r="A179" s="5"/>
      <c r="B179" s="3"/>
      <c r="C179" s="3"/>
      <c r="D179" s="3"/>
      <c r="E179" s="3"/>
      <c r="F179" s="3"/>
      <c r="G179" s="3"/>
      <c r="H179" s="3"/>
      <c r="I179" s="3"/>
      <c r="J179" s="3"/>
      <c r="K179" s="49"/>
      <c r="L179" s="3"/>
      <c r="M179" s="3"/>
      <c r="N179" s="3"/>
      <c r="O179" s="3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</row>
    <row r="180" spans="1:35" ht="15.75" customHeight="1">
      <c r="A180" s="5"/>
      <c r="B180" s="3"/>
      <c r="C180" s="3"/>
      <c r="D180" s="3"/>
      <c r="E180" s="3"/>
      <c r="F180" s="3"/>
      <c r="G180" s="3"/>
      <c r="H180" s="3"/>
      <c r="I180" s="3"/>
      <c r="J180" s="3"/>
      <c r="K180" s="49"/>
      <c r="L180" s="3"/>
      <c r="M180" s="3"/>
      <c r="N180" s="3"/>
      <c r="O180" s="3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</row>
    <row r="181" spans="1:35" ht="15.75" customHeight="1">
      <c r="A181" s="5"/>
      <c r="B181" s="3"/>
      <c r="C181" s="3"/>
      <c r="D181" s="3"/>
      <c r="E181" s="3"/>
      <c r="F181" s="3"/>
      <c r="G181" s="3"/>
      <c r="H181" s="3"/>
      <c r="I181" s="3"/>
      <c r="J181" s="3"/>
      <c r="K181" s="49"/>
      <c r="L181" s="3"/>
      <c r="M181" s="3"/>
      <c r="N181" s="3"/>
      <c r="O181" s="3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</row>
    <row r="182" spans="1:35" ht="15.75" customHeight="1">
      <c r="A182" s="5"/>
      <c r="B182" s="3"/>
      <c r="C182" s="3"/>
      <c r="D182" s="3"/>
      <c r="E182" s="3"/>
      <c r="F182" s="3"/>
      <c r="G182" s="3"/>
      <c r="H182" s="3"/>
      <c r="I182" s="3"/>
      <c r="J182" s="3"/>
      <c r="K182" s="49"/>
      <c r="L182" s="3"/>
      <c r="M182" s="3"/>
      <c r="N182" s="3"/>
      <c r="O182" s="3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</row>
    <row r="183" spans="1:35" ht="15.75" customHeight="1">
      <c r="A183" s="5"/>
      <c r="B183" s="3"/>
      <c r="C183" s="3"/>
      <c r="D183" s="3"/>
      <c r="E183" s="3"/>
      <c r="F183" s="3"/>
      <c r="G183" s="3"/>
      <c r="H183" s="3"/>
      <c r="I183" s="3"/>
      <c r="J183" s="3"/>
      <c r="K183" s="49"/>
      <c r="L183" s="3"/>
      <c r="M183" s="3"/>
      <c r="N183" s="3"/>
      <c r="O183" s="3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</row>
    <row r="184" spans="1:35" ht="15.75" customHeight="1">
      <c r="A184" s="5"/>
      <c r="B184" s="3"/>
      <c r="C184" s="3"/>
      <c r="D184" s="3"/>
      <c r="E184" s="3"/>
      <c r="F184" s="3"/>
      <c r="G184" s="3"/>
      <c r="H184" s="3"/>
      <c r="I184" s="3"/>
      <c r="J184" s="3"/>
      <c r="K184" s="49"/>
      <c r="L184" s="3"/>
      <c r="M184" s="3"/>
      <c r="N184" s="3"/>
      <c r="O184" s="3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</row>
    <row r="185" spans="1:35" ht="15.75" customHeight="1">
      <c r="A185" s="5"/>
      <c r="B185" s="3"/>
      <c r="C185" s="3"/>
      <c r="D185" s="3"/>
      <c r="E185" s="3"/>
      <c r="F185" s="3"/>
      <c r="G185" s="3"/>
      <c r="H185" s="3"/>
      <c r="I185" s="3"/>
      <c r="J185" s="3"/>
      <c r="K185" s="49"/>
      <c r="L185" s="3"/>
      <c r="M185" s="3"/>
      <c r="N185" s="3"/>
      <c r="O185" s="3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</row>
    <row r="186" spans="1:35" ht="15.75" customHeight="1">
      <c r="A186" s="5"/>
      <c r="B186" s="3"/>
      <c r="C186" s="3"/>
      <c r="D186" s="3"/>
      <c r="E186" s="3"/>
      <c r="F186" s="3"/>
      <c r="G186" s="3"/>
      <c r="H186" s="3"/>
      <c r="I186" s="3"/>
      <c r="J186" s="3"/>
      <c r="K186" s="49"/>
      <c r="L186" s="3"/>
      <c r="M186" s="3"/>
      <c r="N186" s="3"/>
      <c r="O186" s="3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</row>
    <row r="187" spans="1:35" ht="15.75" customHeight="1">
      <c r="A187" s="5"/>
      <c r="B187" s="3"/>
      <c r="C187" s="3"/>
      <c r="D187" s="3"/>
      <c r="E187" s="3"/>
      <c r="F187" s="3"/>
      <c r="G187" s="3"/>
      <c r="H187" s="3"/>
      <c r="I187" s="3"/>
      <c r="J187" s="3"/>
      <c r="K187" s="49"/>
      <c r="L187" s="3"/>
      <c r="M187" s="3"/>
      <c r="N187" s="3"/>
      <c r="O187" s="3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</row>
    <row r="188" spans="1:35" ht="15.75" customHeight="1">
      <c r="A188" s="5"/>
      <c r="B188" s="3"/>
      <c r="C188" s="3"/>
      <c r="D188" s="3"/>
      <c r="E188" s="3"/>
      <c r="F188" s="3"/>
      <c r="G188" s="3"/>
      <c r="H188" s="3"/>
      <c r="I188" s="3"/>
      <c r="J188" s="3"/>
      <c r="K188" s="49"/>
      <c r="L188" s="3"/>
      <c r="M188" s="3"/>
      <c r="N188" s="3"/>
      <c r="O188" s="3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</row>
    <row r="189" spans="1:35" ht="15.75" customHeight="1">
      <c r="A189" s="5"/>
      <c r="B189" s="3"/>
      <c r="C189" s="3"/>
      <c r="D189" s="3"/>
      <c r="E189" s="3"/>
      <c r="F189" s="3"/>
      <c r="G189" s="3"/>
      <c r="H189" s="3"/>
      <c r="I189" s="3"/>
      <c r="J189" s="3"/>
      <c r="K189" s="49"/>
      <c r="L189" s="3"/>
      <c r="M189" s="3"/>
      <c r="N189" s="3"/>
      <c r="O189" s="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</row>
    <row r="190" spans="1:35" ht="15.75" customHeight="1">
      <c r="A190" s="5"/>
      <c r="B190" s="3"/>
      <c r="C190" s="3"/>
      <c r="D190" s="3"/>
      <c r="E190" s="3"/>
      <c r="F190" s="3"/>
      <c r="G190" s="3"/>
      <c r="H190" s="3"/>
      <c r="I190" s="3"/>
      <c r="J190" s="3"/>
      <c r="K190" s="49"/>
      <c r="L190" s="3"/>
      <c r="M190" s="3"/>
      <c r="N190" s="3"/>
      <c r="O190" s="3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</row>
    <row r="191" spans="1:35" ht="15.75" customHeight="1">
      <c r="A191" s="5"/>
      <c r="B191" s="3"/>
      <c r="C191" s="3"/>
      <c r="D191" s="3"/>
      <c r="E191" s="3"/>
      <c r="F191" s="3"/>
      <c r="G191" s="3"/>
      <c r="H191" s="3"/>
      <c r="I191" s="3"/>
      <c r="J191" s="3"/>
      <c r="K191" s="49"/>
      <c r="L191" s="3"/>
      <c r="M191" s="3"/>
      <c r="N191" s="3"/>
      <c r="O191" s="3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</row>
    <row r="192" spans="1:35" ht="15.75" customHeight="1">
      <c r="A192" s="5"/>
      <c r="B192" s="3"/>
      <c r="C192" s="3"/>
      <c r="D192" s="3"/>
      <c r="E192" s="3"/>
      <c r="F192" s="3"/>
      <c r="G192" s="3"/>
      <c r="H192" s="3"/>
      <c r="I192" s="3"/>
      <c r="J192" s="3"/>
      <c r="K192" s="49"/>
      <c r="L192" s="3"/>
      <c r="M192" s="3"/>
      <c r="N192" s="3"/>
      <c r="O192" s="3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</row>
    <row r="193" spans="1:35" ht="15.75" customHeight="1">
      <c r="A193" s="5"/>
      <c r="B193" s="3"/>
      <c r="C193" s="3"/>
      <c r="D193" s="3"/>
      <c r="E193" s="3"/>
      <c r="F193" s="3"/>
      <c r="G193" s="3"/>
      <c r="H193" s="3"/>
      <c r="I193" s="3"/>
      <c r="J193" s="3"/>
      <c r="K193" s="49"/>
      <c r="L193" s="3"/>
      <c r="M193" s="3"/>
      <c r="N193" s="3"/>
      <c r="O193" s="3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</row>
    <row r="194" spans="1:35" ht="15.75" customHeight="1">
      <c r="A194" s="5"/>
      <c r="B194" s="3"/>
      <c r="C194" s="3"/>
      <c r="D194" s="3"/>
      <c r="E194" s="3"/>
      <c r="F194" s="3"/>
      <c r="G194" s="3"/>
      <c r="H194" s="3"/>
      <c r="I194" s="3"/>
      <c r="J194" s="3"/>
      <c r="K194" s="49"/>
      <c r="L194" s="3"/>
      <c r="M194" s="3"/>
      <c r="N194" s="3"/>
      <c r="O194" s="3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</row>
    <row r="195" spans="1:35" ht="15.75" customHeight="1">
      <c r="A195" s="5"/>
      <c r="B195" s="3"/>
      <c r="C195" s="3"/>
      <c r="D195" s="3"/>
      <c r="E195" s="3"/>
      <c r="F195" s="3"/>
      <c r="G195" s="3"/>
      <c r="H195" s="3"/>
      <c r="I195" s="3"/>
      <c r="J195" s="3"/>
      <c r="K195" s="49"/>
      <c r="L195" s="3"/>
      <c r="M195" s="3"/>
      <c r="N195" s="3"/>
      <c r="O195" s="3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</row>
    <row r="196" spans="1:35" ht="15.75" customHeight="1">
      <c r="A196" s="5"/>
      <c r="B196" s="3"/>
      <c r="C196" s="3"/>
      <c r="D196" s="3"/>
      <c r="E196" s="3"/>
      <c r="F196" s="3"/>
      <c r="G196" s="3"/>
      <c r="H196" s="3"/>
      <c r="I196" s="3"/>
      <c r="J196" s="3"/>
      <c r="K196" s="49"/>
      <c r="L196" s="3"/>
      <c r="M196" s="3"/>
      <c r="N196" s="3"/>
      <c r="O196" s="3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</row>
    <row r="197" spans="1:35" ht="15.75" customHeight="1">
      <c r="A197" s="5"/>
      <c r="B197" s="3"/>
      <c r="C197" s="3"/>
      <c r="D197" s="3"/>
      <c r="E197" s="3"/>
      <c r="F197" s="3"/>
      <c r="G197" s="3"/>
      <c r="H197" s="3"/>
      <c r="I197" s="3"/>
      <c r="J197" s="3"/>
      <c r="K197" s="49"/>
      <c r="L197" s="3"/>
      <c r="M197" s="3"/>
      <c r="N197" s="3"/>
      <c r="O197" s="3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</row>
    <row r="198" spans="1:35" ht="15.75" customHeight="1">
      <c r="A198" s="5"/>
      <c r="B198" s="3"/>
      <c r="C198" s="3"/>
      <c r="D198" s="3"/>
      <c r="E198" s="3"/>
      <c r="F198" s="3"/>
      <c r="G198" s="3"/>
      <c r="H198" s="3"/>
      <c r="I198" s="3"/>
      <c r="J198" s="3"/>
      <c r="K198" s="49"/>
      <c r="L198" s="3"/>
      <c r="M198" s="3"/>
      <c r="N198" s="3"/>
      <c r="O198" s="3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</row>
    <row r="199" spans="1:35" ht="15.75" customHeight="1">
      <c r="A199" s="5"/>
      <c r="B199" s="3"/>
      <c r="C199" s="3"/>
      <c r="D199" s="3"/>
      <c r="E199" s="3"/>
      <c r="F199" s="3"/>
      <c r="G199" s="3"/>
      <c r="H199" s="3"/>
      <c r="I199" s="3"/>
      <c r="J199" s="3"/>
      <c r="K199" s="49"/>
      <c r="L199" s="3"/>
      <c r="M199" s="3"/>
      <c r="N199" s="3"/>
      <c r="O199" s="3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</row>
    <row r="200" spans="1:35" ht="15.75" customHeight="1">
      <c r="A200" s="5"/>
      <c r="B200" s="3"/>
      <c r="C200" s="3"/>
      <c r="D200" s="3"/>
      <c r="E200" s="3"/>
      <c r="F200" s="3"/>
      <c r="G200" s="3"/>
      <c r="H200" s="3"/>
      <c r="I200" s="3"/>
      <c r="J200" s="3"/>
      <c r="K200" s="49"/>
      <c r="L200" s="3"/>
      <c r="M200" s="3"/>
      <c r="N200" s="3"/>
      <c r="O200" s="3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</row>
    <row r="201" spans="1:35" ht="15.75" customHeight="1">
      <c r="A201" s="5"/>
      <c r="B201" s="3"/>
      <c r="C201" s="3"/>
      <c r="D201" s="3"/>
      <c r="E201" s="3"/>
      <c r="F201" s="3"/>
      <c r="G201" s="3"/>
      <c r="H201" s="3"/>
      <c r="I201" s="3"/>
      <c r="J201" s="3"/>
      <c r="K201" s="49"/>
      <c r="L201" s="3"/>
      <c r="M201" s="3"/>
      <c r="N201" s="3"/>
      <c r="O201" s="3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</row>
    <row r="202" spans="1:35" ht="15.75" customHeight="1">
      <c r="A202" s="5"/>
      <c r="B202" s="3"/>
      <c r="C202" s="3"/>
      <c r="D202" s="3"/>
      <c r="E202" s="3"/>
      <c r="F202" s="3"/>
      <c r="G202" s="3"/>
      <c r="H202" s="3"/>
      <c r="I202" s="3"/>
      <c r="J202" s="3"/>
      <c r="K202" s="49"/>
      <c r="L202" s="3"/>
      <c r="M202" s="3"/>
      <c r="N202" s="3"/>
      <c r="O202" s="3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</row>
    <row r="203" spans="1:35" ht="15.75" customHeight="1">
      <c r="A203" s="5"/>
      <c r="B203" s="3"/>
      <c r="C203" s="3"/>
      <c r="D203" s="3"/>
      <c r="E203" s="3"/>
      <c r="F203" s="3"/>
      <c r="G203" s="3"/>
      <c r="H203" s="3"/>
      <c r="I203" s="3"/>
      <c r="J203" s="3"/>
      <c r="K203" s="49"/>
      <c r="L203" s="3"/>
      <c r="M203" s="3"/>
      <c r="N203" s="3"/>
      <c r="O203" s="3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</row>
    <row r="204" spans="1:35" ht="15.75" customHeight="1">
      <c r="A204" s="5"/>
      <c r="B204" s="3"/>
      <c r="C204" s="3"/>
      <c r="D204" s="3"/>
      <c r="E204" s="3"/>
      <c r="F204" s="3"/>
      <c r="G204" s="3"/>
      <c r="H204" s="3"/>
      <c r="I204" s="3"/>
      <c r="J204" s="3"/>
      <c r="K204" s="49"/>
      <c r="L204" s="3"/>
      <c r="M204" s="3"/>
      <c r="N204" s="3"/>
      <c r="O204" s="3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</row>
    <row r="205" spans="1:35" ht="15.75" customHeight="1">
      <c r="A205" s="5"/>
      <c r="B205" s="3"/>
      <c r="C205" s="3"/>
      <c r="D205" s="3"/>
      <c r="E205" s="3"/>
      <c r="F205" s="3"/>
      <c r="G205" s="3"/>
      <c r="H205" s="3"/>
      <c r="I205" s="3"/>
      <c r="J205" s="3"/>
      <c r="K205" s="49"/>
      <c r="L205" s="3"/>
      <c r="M205" s="3"/>
      <c r="N205" s="3"/>
      <c r="O205" s="3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</row>
    <row r="206" spans="1:35" ht="15.75" customHeight="1">
      <c r="A206" s="5"/>
      <c r="B206" s="3"/>
      <c r="C206" s="3"/>
      <c r="D206" s="3"/>
      <c r="E206" s="3"/>
      <c r="F206" s="3"/>
      <c r="G206" s="3"/>
      <c r="H206" s="3"/>
      <c r="I206" s="3"/>
      <c r="J206" s="3"/>
      <c r="K206" s="49"/>
      <c r="L206" s="3"/>
      <c r="M206" s="3"/>
      <c r="N206" s="3"/>
      <c r="O206" s="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</row>
    <row r="207" spans="1:35" ht="15.75" customHeight="1">
      <c r="A207" s="5"/>
      <c r="B207" s="3"/>
      <c r="C207" s="3"/>
      <c r="D207" s="3"/>
      <c r="E207" s="3"/>
      <c r="F207" s="3"/>
      <c r="G207" s="3"/>
      <c r="H207" s="3"/>
      <c r="I207" s="3"/>
      <c r="J207" s="3"/>
      <c r="K207" s="49"/>
      <c r="L207" s="3"/>
      <c r="M207" s="3"/>
      <c r="N207" s="3"/>
      <c r="O207" s="3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</row>
    <row r="208" spans="1:35" ht="15.75" customHeight="1">
      <c r="A208" s="5"/>
      <c r="B208" s="3"/>
      <c r="C208" s="3"/>
      <c r="D208" s="3"/>
      <c r="E208" s="3"/>
      <c r="F208" s="3"/>
      <c r="G208" s="3"/>
      <c r="H208" s="3"/>
      <c r="I208" s="3"/>
      <c r="J208" s="3"/>
      <c r="K208" s="49"/>
      <c r="L208" s="3"/>
      <c r="M208" s="3"/>
      <c r="N208" s="3"/>
      <c r="O208" s="3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</row>
    <row r="209" spans="1:35" ht="15.75" customHeight="1">
      <c r="A209" s="5"/>
      <c r="B209" s="3"/>
      <c r="C209" s="3"/>
      <c r="D209" s="3"/>
      <c r="E209" s="3"/>
      <c r="F209" s="3"/>
      <c r="G209" s="3"/>
      <c r="H209" s="3"/>
      <c r="I209" s="3"/>
      <c r="J209" s="3"/>
      <c r="K209" s="49"/>
      <c r="L209" s="3"/>
      <c r="M209" s="3"/>
      <c r="N209" s="3"/>
      <c r="O209" s="3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</row>
    <row r="210" spans="1:35" ht="15.75" customHeight="1">
      <c r="A210" s="5"/>
      <c r="B210" s="3"/>
      <c r="C210" s="3"/>
      <c r="D210" s="3"/>
      <c r="E210" s="3"/>
      <c r="F210" s="3"/>
      <c r="G210" s="3"/>
      <c r="H210" s="3"/>
      <c r="I210" s="3"/>
      <c r="J210" s="3"/>
      <c r="K210" s="49"/>
      <c r="L210" s="3"/>
      <c r="M210" s="3"/>
      <c r="N210" s="3"/>
      <c r="O210" s="3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</row>
    <row r="211" spans="1:35" ht="15.75" customHeight="1">
      <c r="A211" s="5"/>
      <c r="B211" s="3"/>
      <c r="C211" s="3"/>
      <c r="D211" s="3"/>
      <c r="E211" s="3"/>
      <c r="F211" s="3"/>
      <c r="G211" s="3"/>
      <c r="H211" s="3"/>
      <c r="I211" s="3"/>
      <c r="J211" s="3"/>
      <c r="K211" s="49"/>
      <c r="L211" s="3"/>
      <c r="M211" s="3"/>
      <c r="N211" s="3"/>
      <c r="O211" s="3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</row>
    <row r="212" spans="1:35" ht="15.75" customHeight="1">
      <c r="A212" s="5"/>
      <c r="B212" s="3"/>
      <c r="C212" s="3"/>
      <c r="D212" s="3"/>
      <c r="E212" s="3"/>
      <c r="F212" s="3"/>
      <c r="G212" s="3"/>
      <c r="H212" s="3"/>
      <c r="I212" s="3"/>
      <c r="J212" s="3"/>
      <c r="K212" s="49"/>
      <c r="L212" s="3"/>
      <c r="M212" s="3"/>
      <c r="N212" s="3"/>
      <c r="O212" s="3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</row>
    <row r="213" spans="1:35" ht="15.75" customHeight="1">
      <c r="A213" s="5"/>
      <c r="B213" s="3"/>
      <c r="C213" s="3"/>
      <c r="D213" s="3"/>
      <c r="E213" s="3"/>
      <c r="F213" s="3"/>
      <c r="G213" s="3"/>
      <c r="H213" s="3"/>
      <c r="I213" s="3"/>
      <c r="J213" s="3"/>
      <c r="K213" s="49"/>
      <c r="L213" s="3"/>
      <c r="M213" s="3"/>
      <c r="N213" s="3"/>
      <c r="O213" s="3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</row>
    <row r="214" spans="1:35" ht="15.75" customHeight="1">
      <c r="A214" s="5"/>
      <c r="B214" s="3"/>
      <c r="C214" s="3"/>
      <c r="D214" s="3"/>
      <c r="E214" s="3"/>
      <c r="F214" s="3"/>
      <c r="G214" s="3"/>
      <c r="H214" s="3"/>
      <c r="I214" s="3"/>
      <c r="J214" s="3"/>
      <c r="K214" s="49"/>
      <c r="L214" s="3"/>
      <c r="M214" s="3"/>
      <c r="N214" s="3"/>
      <c r="O214" s="3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</row>
    <row r="215" spans="1:35" ht="15.75" customHeight="1">
      <c r="A215" s="5"/>
      <c r="B215" s="3"/>
      <c r="C215" s="3"/>
      <c r="D215" s="3"/>
      <c r="E215" s="3"/>
      <c r="F215" s="3"/>
      <c r="G215" s="3"/>
      <c r="H215" s="3"/>
      <c r="I215" s="3"/>
      <c r="J215" s="3"/>
      <c r="K215" s="49"/>
      <c r="L215" s="3"/>
      <c r="M215" s="3"/>
      <c r="N215" s="3"/>
      <c r="O215" s="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</row>
    <row r="216" spans="1:35" ht="15.75" customHeight="1">
      <c r="A216" s="5"/>
      <c r="B216" s="3"/>
      <c r="C216" s="3"/>
      <c r="D216" s="3"/>
      <c r="E216" s="3"/>
      <c r="F216" s="3"/>
      <c r="G216" s="3"/>
      <c r="H216" s="3"/>
      <c r="I216" s="3"/>
      <c r="J216" s="3"/>
      <c r="K216" s="49"/>
      <c r="L216" s="3"/>
      <c r="M216" s="3"/>
      <c r="N216" s="3"/>
      <c r="O216" s="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</row>
    <row r="217" spans="1:35" ht="15.75" customHeight="1">
      <c r="A217" s="5"/>
      <c r="B217" s="3"/>
      <c r="C217" s="3"/>
      <c r="D217" s="3"/>
      <c r="E217" s="3"/>
      <c r="F217" s="3"/>
      <c r="G217" s="3"/>
      <c r="H217" s="3"/>
      <c r="I217" s="3"/>
      <c r="J217" s="3"/>
      <c r="K217" s="49"/>
      <c r="L217" s="3"/>
      <c r="M217" s="3"/>
      <c r="N217" s="3"/>
      <c r="O217" s="3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</row>
    <row r="218" spans="1:35" ht="15.75" customHeight="1">
      <c r="A218" s="5"/>
      <c r="B218" s="3"/>
      <c r="C218" s="3"/>
      <c r="D218" s="3"/>
      <c r="E218" s="3"/>
      <c r="F218" s="3"/>
      <c r="G218" s="3"/>
      <c r="H218" s="3"/>
      <c r="I218" s="3"/>
      <c r="J218" s="3"/>
      <c r="K218" s="49"/>
      <c r="L218" s="3"/>
      <c r="M218" s="3"/>
      <c r="N218" s="3"/>
      <c r="O218" s="3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</row>
    <row r="219" spans="1:35" ht="15.75" customHeight="1">
      <c r="A219" s="5"/>
      <c r="B219" s="3"/>
      <c r="C219" s="3"/>
      <c r="D219" s="3"/>
      <c r="E219" s="3"/>
      <c r="F219" s="3"/>
      <c r="G219" s="3"/>
      <c r="H219" s="3"/>
      <c r="I219" s="3"/>
      <c r="J219" s="3"/>
      <c r="K219" s="49"/>
      <c r="L219" s="3"/>
      <c r="M219" s="3"/>
      <c r="N219" s="3"/>
      <c r="O219" s="3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</row>
    <row r="220" spans="1:35" ht="15.75" customHeight="1">
      <c r="A220" s="5"/>
      <c r="B220" s="3"/>
      <c r="C220" s="3"/>
      <c r="D220" s="3"/>
      <c r="E220" s="3"/>
      <c r="F220" s="3"/>
      <c r="G220" s="3"/>
      <c r="H220" s="3"/>
      <c r="I220" s="3"/>
      <c r="J220" s="3"/>
      <c r="K220" s="49"/>
      <c r="L220" s="3"/>
      <c r="M220" s="3"/>
      <c r="N220" s="3"/>
      <c r="O220" s="3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</row>
    <row r="221" spans="1:35" ht="15.75" customHeight="1">
      <c r="A221" s="5"/>
      <c r="B221" s="3"/>
      <c r="C221" s="3"/>
      <c r="D221" s="3"/>
      <c r="E221" s="3"/>
      <c r="F221" s="3"/>
      <c r="G221" s="3"/>
      <c r="H221" s="3"/>
      <c r="I221" s="3"/>
      <c r="J221" s="3"/>
      <c r="K221" s="49"/>
      <c r="L221" s="3"/>
      <c r="M221" s="3"/>
      <c r="N221" s="3"/>
      <c r="O221" s="3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</row>
    <row r="222" spans="1:35" ht="15.75" customHeight="1">
      <c r="A222" s="5"/>
      <c r="B222" s="3"/>
      <c r="C222" s="3"/>
      <c r="D222" s="3"/>
      <c r="E222" s="3"/>
      <c r="F222" s="3"/>
      <c r="G222" s="3"/>
      <c r="H222" s="3"/>
      <c r="I222" s="3"/>
      <c r="J222" s="3"/>
      <c r="K222" s="49"/>
      <c r="L222" s="3"/>
      <c r="M222" s="3"/>
      <c r="N222" s="3"/>
      <c r="O222" s="3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</row>
    <row r="223" spans="1:35" ht="15.75" customHeight="1">
      <c r="A223" s="5"/>
      <c r="B223" s="3"/>
      <c r="C223" s="3"/>
      <c r="D223" s="3"/>
      <c r="E223" s="3"/>
      <c r="F223" s="3"/>
      <c r="G223" s="3"/>
      <c r="H223" s="3"/>
      <c r="I223" s="3"/>
      <c r="J223" s="3"/>
      <c r="K223" s="49"/>
      <c r="L223" s="3"/>
      <c r="M223" s="3"/>
      <c r="N223" s="3"/>
      <c r="O223" s="3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</row>
    <row r="224" spans="1:35" ht="15.75" customHeight="1">
      <c r="A224" s="5"/>
      <c r="B224" s="3"/>
      <c r="C224" s="3"/>
      <c r="D224" s="3"/>
      <c r="E224" s="3"/>
      <c r="F224" s="3"/>
      <c r="G224" s="3"/>
      <c r="H224" s="3"/>
      <c r="I224" s="3"/>
      <c r="J224" s="3"/>
      <c r="K224" s="49"/>
      <c r="L224" s="3"/>
      <c r="M224" s="3"/>
      <c r="N224" s="3"/>
      <c r="O224" s="3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</row>
    <row r="225" spans="1:35" ht="15.75" customHeight="1">
      <c r="A225" s="5"/>
      <c r="B225" s="3"/>
      <c r="C225" s="3"/>
      <c r="D225" s="3"/>
      <c r="E225" s="3"/>
      <c r="F225" s="3"/>
      <c r="G225" s="3"/>
      <c r="H225" s="3"/>
      <c r="I225" s="3"/>
      <c r="J225" s="3"/>
      <c r="K225" s="49"/>
      <c r="L225" s="3"/>
      <c r="M225" s="3"/>
      <c r="N225" s="3"/>
      <c r="O225" s="3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</row>
    <row r="226" spans="1:35" ht="15.75" customHeight="1">
      <c r="A226" s="5"/>
      <c r="B226" s="3"/>
      <c r="C226" s="3"/>
      <c r="D226" s="3"/>
      <c r="E226" s="3"/>
      <c r="F226" s="3"/>
      <c r="G226" s="3"/>
      <c r="H226" s="3"/>
      <c r="I226" s="3"/>
      <c r="J226" s="3"/>
      <c r="K226" s="49"/>
      <c r="L226" s="3"/>
      <c r="M226" s="3"/>
      <c r="N226" s="3"/>
      <c r="O226" s="3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</row>
    <row r="227" spans="1:35" ht="15.75" customHeight="1">
      <c r="A227" s="5"/>
      <c r="B227" s="3"/>
      <c r="C227" s="3"/>
      <c r="D227" s="3"/>
      <c r="E227" s="3"/>
      <c r="F227" s="3"/>
      <c r="G227" s="3"/>
      <c r="H227" s="3"/>
      <c r="I227" s="3"/>
      <c r="J227" s="3"/>
      <c r="K227" s="49"/>
      <c r="L227" s="3"/>
      <c r="M227" s="3"/>
      <c r="N227" s="3"/>
      <c r="O227" s="3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</row>
    <row r="228" spans="1:35" ht="15.75" customHeight="1">
      <c r="A228" s="5"/>
      <c r="B228" s="3"/>
      <c r="C228" s="3"/>
      <c r="D228" s="3"/>
      <c r="E228" s="3"/>
      <c r="F228" s="3"/>
      <c r="G228" s="3"/>
      <c r="H228" s="3"/>
      <c r="I228" s="3"/>
      <c r="J228" s="3"/>
      <c r="K228" s="49"/>
      <c r="L228" s="3"/>
      <c r="M228" s="3"/>
      <c r="N228" s="3"/>
      <c r="O228" s="3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</row>
    <row r="229" spans="1:35" ht="15.75" customHeight="1">
      <c r="A229" s="5"/>
      <c r="B229" s="3"/>
      <c r="C229" s="3"/>
      <c r="D229" s="3"/>
      <c r="E229" s="3"/>
      <c r="F229" s="3"/>
      <c r="G229" s="3"/>
      <c r="H229" s="3"/>
      <c r="I229" s="3"/>
      <c r="J229" s="3"/>
      <c r="K229" s="49"/>
      <c r="L229" s="3"/>
      <c r="M229" s="3"/>
      <c r="N229" s="3"/>
      <c r="O229" s="3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</row>
    <row r="230" spans="1:35" ht="15.75" customHeight="1">
      <c r="A230" s="5"/>
      <c r="B230" s="3"/>
      <c r="C230" s="3"/>
      <c r="D230" s="3"/>
      <c r="E230" s="3"/>
      <c r="F230" s="3"/>
      <c r="G230" s="3"/>
      <c r="H230" s="3"/>
      <c r="I230" s="3"/>
      <c r="J230" s="3"/>
      <c r="K230" s="49"/>
      <c r="L230" s="3"/>
      <c r="M230" s="3"/>
      <c r="N230" s="3"/>
      <c r="O230" s="3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</row>
    <row r="231" spans="1:35" ht="15.75" customHeight="1">
      <c r="A231" s="5"/>
      <c r="B231" s="3"/>
      <c r="C231" s="3"/>
      <c r="D231" s="3"/>
      <c r="E231" s="3"/>
      <c r="F231" s="3"/>
      <c r="G231" s="3"/>
      <c r="H231" s="3"/>
      <c r="I231" s="3"/>
      <c r="J231" s="3"/>
      <c r="K231" s="49"/>
      <c r="L231" s="3"/>
      <c r="M231" s="3"/>
      <c r="N231" s="3"/>
      <c r="O231" s="3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</row>
    <row r="232" spans="1:35" ht="15.75" customHeight="1">
      <c r="A232" s="5"/>
      <c r="B232" s="3"/>
      <c r="C232" s="3"/>
      <c r="D232" s="3"/>
      <c r="E232" s="3"/>
      <c r="F232" s="3"/>
      <c r="G232" s="3"/>
      <c r="H232" s="3"/>
      <c r="I232" s="3"/>
      <c r="J232" s="3"/>
      <c r="K232" s="49"/>
      <c r="L232" s="3"/>
      <c r="M232" s="3"/>
      <c r="N232" s="3"/>
      <c r="O232" s="3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</row>
    <row r="233" spans="1:35" ht="15.75" customHeight="1">
      <c r="A233" s="5"/>
      <c r="B233" s="3"/>
      <c r="C233" s="3"/>
      <c r="D233" s="3"/>
      <c r="E233" s="3"/>
      <c r="F233" s="3"/>
      <c r="G233" s="3"/>
      <c r="H233" s="3"/>
      <c r="I233" s="3"/>
      <c r="J233" s="3"/>
      <c r="K233" s="49"/>
      <c r="L233" s="3"/>
      <c r="M233" s="3"/>
      <c r="N233" s="3"/>
      <c r="O233" s="3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</row>
    <row r="234" spans="1:35" ht="15.75" customHeight="1">
      <c r="A234" s="5"/>
      <c r="B234" s="3"/>
      <c r="C234" s="3"/>
      <c r="D234" s="3"/>
      <c r="E234" s="3"/>
      <c r="F234" s="3"/>
      <c r="G234" s="3"/>
      <c r="H234" s="3"/>
      <c r="I234" s="3"/>
      <c r="J234" s="3"/>
      <c r="K234" s="49"/>
      <c r="L234" s="3"/>
      <c r="M234" s="3"/>
      <c r="N234" s="3"/>
      <c r="O234" s="3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</row>
    <row r="235" spans="1:35" ht="15.75" customHeight="1">
      <c r="A235" s="5"/>
      <c r="B235" s="3"/>
      <c r="C235" s="3"/>
      <c r="D235" s="3"/>
      <c r="E235" s="3"/>
      <c r="F235" s="3"/>
      <c r="G235" s="3"/>
      <c r="H235" s="3"/>
      <c r="I235" s="3"/>
      <c r="J235" s="3"/>
      <c r="K235" s="49"/>
      <c r="L235" s="3"/>
      <c r="M235" s="3"/>
      <c r="N235" s="3"/>
      <c r="O235" s="3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</row>
    <row r="236" spans="1:35" ht="15.75" customHeight="1">
      <c r="A236" s="5"/>
      <c r="B236" s="3"/>
      <c r="C236" s="3"/>
      <c r="D236" s="3"/>
      <c r="E236" s="3"/>
      <c r="F236" s="3"/>
      <c r="G236" s="3"/>
      <c r="H236" s="3"/>
      <c r="I236" s="3"/>
      <c r="J236" s="3"/>
      <c r="K236" s="49"/>
      <c r="L236" s="3"/>
      <c r="M236" s="3"/>
      <c r="N236" s="3"/>
      <c r="O236" s="3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</row>
    <row r="237" spans="1:35" ht="15.75" customHeight="1">
      <c r="A237" s="5"/>
      <c r="B237" s="3"/>
      <c r="C237" s="3"/>
      <c r="D237" s="3"/>
      <c r="E237" s="3"/>
      <c r="F237" s="3"/>
      <c r="G237" s="3"/>
      <c r="H237" s="3"/>
      <c r="I237" s="3"/>
      <c r="J237" s="3"/>
      <c r="K237" s="49"/>
      <c r="L237" s="3"/>
      <c r="M237" s="3"/>
      <c r="N237" s="3"/>
      <c r="O237" s="3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</row>
    <row r="238" spans="1:35" ht="15.75" customHeight="1">
      <c r="A238" s="5"/>
      <c r="B238" s="3"/>
      <c r="C238" s="3"/>
      <c r="D238" s="3"/>
      <c r="E238" s="3"/>
      <c r="F238" s="3"/>
      <c r="G238" s="3"/>
      <c r="H238" s="3"/>
      <c r="I238" s="3"/>
      <c r="J238" s="3"/>
      <c r="K238" s="49"/>
      <c r="L238" s="3"/>
      <c r="M238" s="3"/>
      <c r="N238" s="3"/>
      <c r="O238" s="3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</row>
    <row r="239" spans="1:35" ht="15.75" customHeight="1">
      <c r="A239" s="5"/>
      <c r="B239" s="3"/>
      <c r="C239" s="3"/>
      <c r="D239" s="3"/>
      <c r="E239" s="3"/>
      <c r="F239" s="3"/>
      <c r="G239" s="3"/>
      <c r="H239" s="3"/>
      <c r="I239" s="3"/>
      <c r="J239" s="3"/>
      <c r="K239" s="49"/>
      <c r="L239" s="3"/>
      <c r="M239" s="3"/>
      <c r="N239" s="3"/>
      <c r="O239" s="3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</row>
    <row r="240" spans="1:35" ht="15.75" customHeight="1">
      <c r="A240" s="5"/>
      <c r="B240" s="3"/>
      <c r="C240" s="3"/>
      <c r="D240" s="3"/>
      <c r="E240" s="3"/>
      <c r="F240" s="3"/>
      <c r="G240" s="3"/>
      <c r="H240" s="3"/>
      <c r="I240" s="3"/>
      <c r="J240" s="3"/>
      <c r="K240" s="49"/>
      <c r="L240" s="3"/>
      <c r="M240" s="3"/>
      <c r="N240" s="3"/>
      <c r="O240" s="3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</row>
    <row r="241" spans="1:35" ht="15.75" customHeight="1">
      <c r="A241" s="5"/>
      <c r="B241" s="3"/>
      <c r="C241" s="3"/>
      <c r="D241" s="3"/>
      <c r="E241" s="3"/>
      <c r="F241" s="3"/>
      <c r="G241" s="3"/>
      <c r="H241" s="3"/>
      <c r="I241" s="3"/>
      <c r="J241" s="3"/>
      <c r="K241" s="49"/>
      <c r="L241" s="3"/>
      <c r="M241" s="3"/>
      <c r="N241" s="3"/>
      <c r="O241" s="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</row>
    <row r="242" spans="1:35" ht="15.75" customHeight="1">
      <c r="A242" s="5"/>
      <c r="B242" s="3"/>
      <c r="C242" s="3"/>
      <c r="D242" s="3"/>
      <c r="E242" s="3"/>
      <c r="F242" s="3"/>
      <c r="G242" s="3"/>
      <c r="H242" s="3"/>
      <c r="I242" s="3"/>
      <c r="J242" s="3"/>
      <c r="K242" s="49"/>
      <c r="L242" s="3"/>
      <c r="M242" s="3"/>
      <c r="N242" s="3"/>
      <c r="O242" s="3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</row>
    <row r="243" spans="1:35" ht="15.75" customHeight="1">
      <c r="A243" s="5"/>
      <c r="B243" s="3"/>
      <c r="C243" s="3"/>
      <c r="D243" s="3"/>
      <c r="E243" s="3"/>
      <c r="F243" s="3"/>
      <c r="G243" s="3"/>
      <c r="H243" s="3"/>
      <c r="I243" s="3"/>
      <c r="J243" s="3"/>
      <c r="K243" s="49"/>
      <c r="L243" s="3"/>
      <c r="M243" s="3"/>
      <c r="N243" s="3"/>
      <c r="O243" s="3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</row>
    <row r="244" spans="1:35" ht="15.75" customHeight="1">
      <c r="A244" s="5"/>
      <c r="B244" s="3"/>
      <c r="C244" s="3"/>
      <c r="D244" s="3"/>
      <c r="E244" s="3"/>
      <c r="F244" s="3"/>
      <c r="G244" s="3"/>
      <c r="H244" s="3"/>
      <c r="I244" s="3"/>
      <c r="J244" s="3"/>
      <c r="K244" s="49"/>
      <c r="L244" s="3"/>
      <c r="M244" s="3"/>
      <c r="N244" s="3"/>
      <c r="O244" s="3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</row>
    <row r="245" spans="1:35" ht="15.75" customHeight="1">
      <c r="A245" s="5"/>
      <c r="B245" s="3"/>
      <c r="C245" s="3"/>
      <c r="D245" s="3"/>
      <c r="E245" s="3"/>
      <c r="F245" s="3"/>
      <c r="G245" s="3"/>
      <c r="H245" s="3"/>
      <c r="I245" s="3"/>
      <c r="J245" s="3"/>
      <c r="K245" s="49"/>
      <c r="L245" s="3"/>
      <c r="M245" s="3"/>
      <c r="N245" s="3"/>
      <c r="O245" s="3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</row>
    <row r="246" spans="1:35" ht="15.75" customHeight="1">
      <c r="A246" s="5"/>
      <c r="B246" s="3"/>
      <c r="C246" s="3"/>
      <c r="D246" s="3"/>
      <c r="E246" s="3"/>
      <c r="F246" s="3"/>
      <c r="G246" s="3"/>
      <c r="H246" s="3"/>
      <c r="I246" s="3"/>
      <c r="J246" s="3"/>
      <c r="K246" s="49"/>
      <c r="L246" s="3"/>
      <c r="M246" s="3"/>
      <c r="N246" s="3"/>
      <c r="O246" s="3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</row>
    <row r="247" spans="1:35" ht="15.75" customHeight="1">
      <c r="A247" s="5"/>
      <c r="B247" s="3"/>
      <c r="C247" s="3"/>
      <c r="D247" s="3"/>
      <c r="E247" s="3"/>
      <c r="F247" s="3"/>
      <c r="G247" s="3"/>
      <c r="H247" s="3"/>
      <c r="I247" s="3"/>
      <c r="J247" s="3"/>
      <c r="K247" s="49"/>
      <c r="L247" s="3"/>
      <c r="M247" s="3"/>
      <c r="N247" s="3"/>
      <c r="O247" s="3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</row>
    <row r="248" spans="1:35" ht="15.75" customHeight="1">
      <c r="A248" s="5"/>
      <c r="B248" s="3"/>
      <c r="C248" s="3"/>
      <c r="D248" s="3"/>
      <c r="E248" s="3"/>
      <c r="F248" s="3"/>
      <c r="G248" s="3"/>
      <c r="H248" s="3"/>
      <c r="I248" s="3"/>
      <c r="J248" s="3"/>
      <c r="K248" s="49"/>
      <c r="L248" s="3"/>
      <c r="M248" s="3"/>
      <c r="N248" s="3"/>
      <c r="O248" s="3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</row>
    <row r="249" spans="1:35" ht="15.75" customHeight="1">
      <c r="A249" s="5"/>
      <c r="B249" s="3"/>
      <c r="C249" s="3"/>
      <c r="D249" s="3"/>
      <c r="E249" s="3"/>
      <c r="F249" s="3"/>
      <c r="G249" s="3"/>
      <c r="H249" s="3"/>
      <c r="I249" s="3"/>
      <c r="J249" s="3"/>
      <c r="K249" s="49"/>
      <c r="L249" s="3"/>
      <c r="M249" s="3"/>
      <c r="N249" s="3"/>
      <c r="O249" s="3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</row>
    <row r="250" spans="1:35" ht="15.75" customHeight="1">
      <c r="A250" s="5"/>
      <c r="B250" s="3"/>
      <c r="C250" s="3"/>
      <c r="D250" s="3"/>
      <c r="E250" s="3"/>
      <c r="F250" s="3"/>
      <c r="G250" s="3"/>
      <c r="H250" s="3"/>
      <c r="I250" s="3"/>
      <c r="J250" s="3"/>
      <c r="K250" s="49"/>
      <c r="L250" s="3"/>
      <c r="M250" s="3"/>
      <c r="N250" s="3"/>
      <c r="O250" s="3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</row>
    <row r="251" spans="1:35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</row>
    <row r="252" spans="1:35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</row>
    <row r="253" spans="1:35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</row>
    <row r="254" spans="1:35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</row>
    <row r="255" spans="1:3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</row>
    <row r="256" spans="1:35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</row>
    <row r="257" spans="1:35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</row>
    <row r="258" spans="1:35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</row>
    <row r="259" spans="1:35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</row>
    <row r="260" spans="1:35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</row>
    <row r="261" spans="1:35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</row>
    <row r="262" spans="1:35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</row>
    <row r="263" spans="1:35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</row>
    <row r="264" spans="1:35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</row>
    <row r="265" spans="1:3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</row>
    <row r="266" spans="1:35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</row>
    <row r="267" spans="1:35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</row>
    <row r="268" spans="1:35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</row>
    <row r="269" spans="1:35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</row>
    <row r="270" spans="1:35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</row>
    <row r="271" spans="1:35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</row>
    <row r="272" spans="1:35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</row>
    <row r="273" spans="1:35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</row>
    <row r="274" spans="1:35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</row>
    <row r="275" spans="1:3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</row>
    <row r="276" spans="1:35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</row>
    <row r="277" spans="1:35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</row>
    <row r="278" spans="1:35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</row>
    <row r="279" spans="1:35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</row>
    <row r="280" spans="1:35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</row>
    <row r="281" spans="1:35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</row>
    <row r="282" spans="1:35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</row>
    <row r="283" spans="1:35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</row>
    <row r="284" spans="1:35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</row>
    <row r="285" spans="1:3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</row>
    <row r="286" spans="1:35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</row>
    <row r="287" spans="1:35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35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1:35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1:35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  <row r="291" spans="1:35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</row>
    <row r="292" spans="1:35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</row>
    <row r="293" spans="1:35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</row>
    <row r="294" spans="1:35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</row>
    <row r="295" spans="1:3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</row>
    <row r="296" spans="1:35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</row>
    <row r="297" spans="1:35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</row>
    <row r="298" spans="1:35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</row>
    <row r="299" spans="1:35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</row>
    <row r="300" spans="1:35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</row>
    <row r="301" spans="1:35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</row>
    <row r="302" spans="1:35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</row>
    <row r="303" spans="1:35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</row>
    <row r="304" spans="1:35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</row>
    <row r="305" spans="1:3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</row>
    <row r="306" spans="1:35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</row>
    <row r="307" spans="1:35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</row>
    <row r="308" spans="1:35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</row>
    <row r="309" spans="1:35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</row>
    <row r="310" spans="1:35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</row>
    <row r="311" spans="1:35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</row>
    <row r="312" spans="1:35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</row>
    <row r="313" spans="1:35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</row>
    <row r="314" spans="1:35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</row>
    <row r="315" spans="1:3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</row>
    <row r="316" spans="1:35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</row>
    <row r="317" spans="1:35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</row>
    <row r="318" spans="1:35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</row>
    <row r="319" spans="1:35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</row>
    <row r="320" spans="1:35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</row>
    <row r="321" spans="1:35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</row>
    <row r="322" spans="1:35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</row>
    <row r="323" spans="1:35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</row>
    <row r="324" spans="1:35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</row>
    <row r="325" spans="1:3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</row>
    <row r="326" spans="1:35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</row>
    <row r="327" spans="1:35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</row>
    <row r="328" spans="1:35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</row>
    <row r="329" spans="1:35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</row>
    <row r="330" spans="1:35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</row>
    <row r="331" spans="1:35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</row>
    <row r="332" spans="1:35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</row>
    <row r="333" spans="1:35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</row>
    <row r="334" spans="1:35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</row>
    <row r="335" spans="1: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</row>
    <row r="336" spans="1:35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</row>
    <row r="337" spans="1:35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</row>
    <row r="338" spans="1:35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</row>
    <row r="339" spans="1:35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</row>
    <row r="340" spans="1:35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</row>
    <row r="341" spans="1:35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</row>
    <row r="342" spans="1:35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</row>
    <row r="343" spans="1:35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</row>
    <row r="344" spans="1:35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</row>
    <row r="345" spans="1:3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</row>
    <row r="346" spans="1:35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</row>
    <row r="347" spans="1:35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</row>
    <row r="348" spans="1:35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</row>
    <row r="349" spans="1:35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</row>
    <row r="350" spans="1:35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</row>
    <row r="351" spans="1:35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</row>
    <row r="352" spans="1:35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</row>
    <row r="353" spans="1:35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</row>
    <row r="354" spans="1:35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</row>
    <row r="355" spans="1:3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</row>
    <row r="356" spans="1:35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</row>
    <row r="357" spans="1:35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</row>
    <row r="358" spans="1:35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</row>
    <row r="359" spans="1:35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</row>
    <row r="360" spans="1:35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</row>
    <row r="361" spans="1:35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</row>
    <row r="362" spans="1:35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</row>
    <row r="363" spans="1:35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</row>
    <row r="364" spans="1:35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</row>
    <row r="365" spans="1:3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</row>
    <row r="366" spans="1:35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</row>
    <row r="367" spans="1:35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</row>
    <row r="368" spans="1:35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</row>
    <row r="369" spans="1:35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</row>
    <row r="370" spans="1:35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</row>
    <row r="371" spans="1:35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</row>
    <row r="372" spans="1:35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</row>
    <row r="373" spans="1:35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</row>
    <row r="374" spans="1:35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</row>
    <row r="375" spans="1:3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</row>
    <row r="376" spans="1:35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</row>
    <row r="377" spans="1:35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</row>
    <row r="378" spans="1:35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</row>
    <row r="379" spans="1:35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</row>
    <row r="380" spans="1:35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</row>
    <row r="381" spans="1:35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</row>
    <row r="382" spans="1:35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</row>
    <row r="383" spans="1:35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</row>
    <row r="384" spans="1:35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</row>
    <row r="385" spans="1:3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</row>
    <row r="386" spans="1:35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</row>
    <row r="387" spans="1:35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</row>
    <row r="388" spans="1:35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</row>
    <row r="389" spans="1:35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</row>
    <row r="390" spans="1:35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</row>
    <row r="391" spans="1:35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</row>
    <row r="392" spans="1:35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</row>
    <row r="393" spans="1:35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</row>
    <row r="394" spans="1:35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</row>
    <row r="395" spans="1:3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</row>
    <row r="396" spans="1:35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</row>
    <row r="397" spans="1:35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</row>
    <row r="398" spans="1:35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</row>
    <row r="399" spans="1:35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</row>
    <row r="400" spans="1:35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</row>
    <row r="401" spans="1:35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</row>
    <row r="402" spans="1:35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</row>
    <row r="403" spans="1:35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</row>
    <row r="404" spans="1:35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</row>
    <row r="405" spans="1:3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</row>
    <row r="406" spans="1:35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</row>
    <row r="407" spans="1:35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</row>
    <row r="408" spans="1:35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</row>
    <row r="409" spans="1:35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</row>
    <row r="410" spans="1:35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</row>
    <row r="411" spans="1:35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</row>
    <row r="412" spans="1:35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</row>
    <row r="413" spans="1:35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</row>
    <row r="414" spans="1:35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</row>
    <row r="415" spans="1:3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</row>
    <row r="416" spans="1:35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</row>
    <row r="417" spans="1:35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</row>
    <row r="418" spans="1:35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</row>
    <row r="419" spans="1:35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</row>
    <row r="420" spans="1:35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</row>
    <row r="421" spans="1:35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</row>
    <row r="422" spans="1:35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</row>
    <row r="423" spans="1:35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</row>
    <row r="424" spans="1:35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</row>
    <row r="425" spans="1:3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</row>
    <row r="426" spans="1:35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</row>
    <row r="427" spans="1:35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</row>
    <row r="428" spans="1:35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</row>
    <row r="429" spans="1:35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</row>
    <row r="430" spans="1:35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</row>
    <row r="431" spans="1:35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</row>
    <row r="432" spans="1:35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</row>
    <row r="433" spans="1:35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</row>
    <row r="434" spans="1:35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</row>
    <row r="435" spans="1: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</row>
    <row r="436" spans="1:35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</row>
    <row r="437" spans="1:35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</row>
    <row r="438" spans="1:35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</row>
    <row r="439" spans="1:35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</row>
    <row r="440" spans="1:35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</row>
    <row r="441" spans="1:35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</row>
    <row r="442" spans="1:35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</row>
    <row r="443" spans="1:35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</row>
    <row r="444" spans="1:35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</row>
    <row r="445" spans="1:3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</row>
    <row r="446" spans="1:35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</row>
    <row r="447" spans="1:35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</row>
    <row r="448" spans="1:35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</row>
    <row r="449" spans="1:35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</row>
    <row r="450" spans="1:35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</row>
    <row r="451" spans="1:35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</row>
    <row r="452" spans="1:35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</row>
    <row r="453" spans="1:35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</row>
    <row r="454" spans="1:35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</row>
    <row r="455" spans="1:3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</row>
    <row r="456" spans="1:35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</row>
    <row r="457" spans="1:35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</row>
    <row r="458" spans="1:35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</row>
    <row r="459" spans="1:35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</row>
    <row r="460" spans="1:35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</row>
    <row r="461" spans="1:35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</row>
    <row r="462" spans="1:35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</row>
    <row r="463" spans="1:35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</row>
    <row r="464" spans="1:35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</row>
    <row r="465" spans="1:3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</row>
    <row r="466" spans="1:35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</row>
    <row r="467" spans="1:35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</row>
    <row r="468" spans="1:35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</row>
    <row r="469" spans="1:35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</row>
    <row r="470" spans="1:35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</row>
    <row r="471" spans="1:35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</row>
    <row r="472" spans="1:35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</row>
    <row r="473" spans="1:35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</row>
    <row r="474" spans="1:35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</row>
    <row r="475" spans="1:3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</row>
    <row r="476" spans="1:35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</row>
    <row r="477" spans="1:35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</row>
    <row r="478" spans="1:35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</row>
    <row r="479" spans="1:35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</row>
    <row r="480" spans="1:35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</row>
    <row r="481" spans="1:35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</row>
    <row r="482" spans="1:35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</row>
    <row r="483" spans="1:35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</row>
    <row r="484" spans="1:35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</row>
    <row r="485" spans="1:3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</row>
    <row r="486" spans="1:35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</row>
    <row r="487" spans="1:35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</row>
    <row r="488" spans="1:35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</row>
    <row r="489" spans="1:35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</row>
    <row r="490" spans="1:35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</row>
    <row r="491" spans="1:35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</row>
    <row r="492" spans="1:35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</row>
    <row r="493" spans="1:35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</row>
    <row r="494" spans="1:35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</row>
    <row r="495" spans="1:3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</row>
    <row r="496" spans="1:35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</row>
    <row r="497" spans="1:35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</row>
    <row r="498" spans="1:35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</row>
    <row r="499" spans="1:35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</row>
    <row r="500" spans="1:35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</row>
    <row r="501" spans="1:35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</row>
    <row r="502" spans="1:35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</row>
    <row r="503" spans="1:35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</row>
    <row r="504" spans="1:35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</row>
    <row r="505" spans="1:3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</row>
    <row r="506" spans="1:35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</row>
    <row r="507" spans="1:35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</row>
    <row r="508" spans="1:35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</row>
    <row r="509" spans="1:35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</row>
    <row r="510" spans="1:35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</row>
    <row r="511" spans="1:35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</row>
    <row r="512" spans="1:35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</row>
    <row r="513" spans="1:35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</row>
    <row r="514" spans="1:35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</row>
    <row r="515" spans="1:3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</row>
    <row r="516" spans="1:35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</row>
    <row r="517" spans="1:35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</row>
    <row r="518" spans="1:35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</row>
    <row r="519" spans="1:35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</row>
    <row r="520" spans="1:35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</row>
    <row r="521" spans="1:35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</row>
    <row r="522" spans="1:35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</row>
    <row r="523" spans="1:35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</row>
    <row r="524" spans="1:35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</row>
    <row r="525" spans="1:3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</row>
    <row r="526" spans="1:35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</row>
    <row r="527" spans="1:35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</row>
    <row r="528" spans="1:35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</row>
    <row r="529" spans="1:35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</row>
    <row r="530" spans="1:35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</row>
    <row r="531" spans="1:35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</row>
    <row r="532" spans="1:35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</row>
    <row r="533" spans="1:35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</row>
    <row r="534" spans="1:35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</row>
    <row r="535" spans="1: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</row>
    <row r="536" spans="1:35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</row>
    <row r="537" spans="1:35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</row>
    <row r="538" spans="1:35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</row>
    <row r="539" spans="1:35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</row>
    <row r="540" spans="1:35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</row>
    <row r="541" spans="1:35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</row>
    <row r="542" spans="1:35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</row>
    <row r="543" spans="1:35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</row>
    <row r="544" spans="1:35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</row>
    <row r="545" spans="1:3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</row>
    <row r="546" spans="1:35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</row>
    <row r="547" spans="1:35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</row>
    <row r="548" spans="1:35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</row>
    <row r="549" spans="1:35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</row>
    <row r="550" spans="1:35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</row>
    <row r="551" spans="1:35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</row>
    <row r="552" spans="1:35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</row>
    <row r="553" spans="1:35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</row>
    <row r="554" spans="1:35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</row>
    <row r="555" spans="1:3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</row>
    <row r="556" spans="1:35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</row>
    <row r="557" spans="1:35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</row>
    <row r="558" spans="1:35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</row>
    <row r="559" spans="1:35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</row>
    <row r="560" spans="1:35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</row>
    <row r="561" spans="1:35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</row>
    <row r="562" spans="1:35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</row>
    <row r="563" spans="1:35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</row>
    <row r="564" spans="1:35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</row>
    <row r="565" spans="1:3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</row>
    <row r="566" spans="1:35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</row>
    <row r="567" spans="1:35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</row>
    <row r="568" spans="1:35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</row>
    <row r="569" spans="1:35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</row>
    <row r="570" spans="1:35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</row>
    <row r="571" spans="1:35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</row>
    <row r="572" spans="1:35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</row>
    <row r="573" spans="1:35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</row>
    <row r="574" spans="1:35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</row>
    <row r="575" spans="1:3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</row>
    <row r="576" spans="1:35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</row>
    <row r="577" spans="1:35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</row>
    <row r="578" spans="1:35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</row>
    <row r="579" spans="1:35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</row>
    <row r="580" spans="1:35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</row>
    <row r="581" spans="1:35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</row>
    <row r="582" spans="1:35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</row>
    <row r="583" spans="1:35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</row>
    <row r="584" spans="1:35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</row>
    <row r="585" spans="1:3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</row>
    <row r="586" spans="1:35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</row>
    <row r="587" spans="1:35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</row>
    <row r="588" spans="1:35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</row>
    <row r="589" spans="1:35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</row>
    <row r="590" spans="1:35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</row>
    <row r="591" spans="1:35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</row>
    <row r="592" spans="1:35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</row>
    <row r="593" spans="1:35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</row>
    <row r="594" spans="1:35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</row>
    <row r="595" spans="1:3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</row>
    <row r="596" spans="1:35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</row>
    <row r="597" spans="1:35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</row>
    <row r="598" spans="1:35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</row>
    <row r="599" spans="1:35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</row>
    <row r="600" spans="1:35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</row>
    <row r="601" spans="1:35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</row>
    <row r="602" spans="1:35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</row>
    <row r="603" spans="1:35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</row>
    <row r="604" spans="1:35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</row>
    <row r="605" spans="1:3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</row>
    <row r="606" spans="1:35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</row>
    <row r="607" spans="1:35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</row>
    <row r="608" spans="1:35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</row>
    <row r="609" spans="1:35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</row>
    <row r="610" spans="1:35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</row>
    <row r="611" spans="1:35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</row>
    <row r="612" spans="1:35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</row>
    <row r="613" spans="1:35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</row>
    <row r="614" spans="1:35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</row>
    <row r="615" spans="1:3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</row>
    <row r="616" spans="1:35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</row>
    <row r="617" spans="1:35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</row>
    <row r="618" spans="1:35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</row>
    <row r="619" spans="1:35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</row>
    <row r="620" spans="1:35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</row>
    <row r="621" spans="1:35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</row>
    <row r="622" spans="1:35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</row>
    <row r="623" spans="1:35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</row>
    <row r="624" spans="1:35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</row>
    <row r="625" spans="1:3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</row>
    <row r="626" spans="1:35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</row>
    <row r="627" spans="1:35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</row>
    <row r="628" spans="1:35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</row>
    <row r="629" spans="1:35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</row>
    <row r="630" spans="1:35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</row>
    <row r="631" spans="1:35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</row>
    <row r="632" spans="1:35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</row>
    <row r="633" spans="1:35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</row>
    <row r="634" spans="1:35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</row>
    <row r="635" spans="1: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</row>
    <row r="636" spans="1:35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</row>
    <row r="637" spans="1:35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</row>
    <row r="638" spans="1:35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</row>
    <row r="639" spans="1:35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</row>
    <row r="640" spans="1:35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</row>
    <row r="641" spans="1:35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</row>
    <row r="642" spans="1:35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</row>
    <row r="643" spans="1:35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</row>
    <row r="644" spans="1:35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</row>
    <row r="645" spans="1:3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</row>
    <row r="646" spans="1:35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</row>
    <row r="647" spans="1:35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</row>
    <row r="648" spans="1:35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</row>
    <row r="649" spans="1:35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</row>
    <row r="650" spans="1:35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</row>
    <row r="651" spans="1:35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</row>
    <row r="652" spans="1:35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</row>
    <row r="653" spans="1:35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</row>
    <row r="654" spans="1:35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</row>
    <row r="655" spans="1:3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</row>
    <row r="656" spans="1:35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</row>
    <row r="657" spans="1:35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</row>
    <row r="658" spans="1:35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</row>
    <row r="659" spans="1:35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</row>
    <row r="660" spans="1:35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</row>
    <row r="661" spans="1:35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</row>
    <row r="662" spans="1:35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</row>
    <row r="663" spans="1:35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</row>
    <row r="664" spans="1:35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</row>
    <row r="665" spans="1:3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</row>
    <row r="666" spans="1:35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</row>
    <row r="667" spans="1:35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</row>
    <row r="668" spans="1:35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</row>
    <row r="669" spans="1:35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</row>
    <row r="670" spans="1:35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</row>
    <row r="671" spans="1:35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</row>
    <row r="672" spans="1:35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</row>
    <row r="673" spans="1:35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</row>
    <row r="674" spans="1:35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</row>
    <row r="675" spans="1:3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</row>
    <row r="676" spans="1:35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</row>
    <row r="677" spans="1:35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</row>
    <row r="678" spans="1:35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</row>
    <row r="679" spans="1:35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</row>
    <row r="680" spans="1:35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</row>
    <row r="681" spans="1:35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</row>
    <row r="682" spans="1:35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</row>
    <row r="683" spans="1:35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</row>
    <row r="684" spans="1:35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</row>
    <row r="685" spans="1:3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</row>
    <row r="686" spans="1:35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</row>
    <row r="687" spans="1:35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</row>
    <row r="688" spans="1:35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</row>
    <row r="689" spans="1:35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</row>
    <row r="690" spans="1:35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</row>
    <row r="691" spans="1:35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</row>
    <row r="692" spans="1:35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</row>
    <row r="693" spans="1:35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</row>
    <row r="694" spans="1:35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</row>
    <row r="695" spans="1:3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</row>
    <row r="696" spans="1:35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</row>
    <row r="697" spans="1:35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</row>
    <row r="698" spans="1:35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</row>
    <row r="699" spans="1:35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</row>
    <row r="700" spans="1:35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</row>
    <row r="701" spans="1:35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</row>
    <row r="702" spans="1:35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</row>
    <row r="703" spans="1:35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</row>
    <row r="704" spans="1:35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</row>
    <row r="705" spans="1:3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</row>
    <row r="706" spans="1:35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</row>
    <row r="707" spans="1:35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</row>
    <row r="708" spans="1:35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</row>
    <row r="709" spans="1:35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</row>
    <row r="710" spans="1:35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</row>
    <row r="711" spans="1:35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</row>
    <row r="712" spans="1:35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</row>
    <row r="713" spans="1:35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</row>
    <row r="714" spans="1:35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</row>
    <row r="715" spans="1:3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</row>
    <row r="716" spans="1:35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</row>
    <row r="717" spans="1:35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</row>
    <row r="718" spans="1:35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</row>
    <row r="719" spans="1:35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</row>
    <row r="720" spans="1:35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</row>
    <row r="721" spans="1:35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</row>
    <row r="722" spans="1:35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</row>
    <row r="723" spans="1:35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</row>
    <row r="724" spans="1:35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</row>
    <row r="725" spans="1:3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</row>
    <row r="726" spans="1:35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</row>
    <row r="727" spans="1:35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</row>
    <row r="728" spans="1:35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</row>
    <row r="729" spans="1:35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</row>
    <row r="730" spans="1:35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</row>
    <row r="731" spans="1:35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</row>
    <row r="732" spans="1:35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</row>
    <row r="733" spans="1:35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</row>
    <row r="734" spans="1:35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</row>
    <row r="735" spans="1: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</row>
    <row r="736" spans="1:35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</row>
    <row r="737" spans="1:35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</row>
    <row r="738" spans="1:35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</row>
    <row r="739" spans="1:35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</row>
    <row r="740" spans="1:35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</row>
    <row r="741" spans="1:35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</row>
    <row r="742" spans="1:35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</row>
    <row r="743" spans="1:35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</row>
    <row r="744" spans="1:35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</row>
    <row r="745" spans="1:3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</row>
    <row r="746" spans="1:35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</row>
    <row r="747" spans="1:35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</row>
    <row r="748" spans="1:35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</row>
    <row r="749" spans="1:35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</row>
    <row r="750" spans="1:35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</row>
    <row r="751" spans="1:35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</row>
    <row r="752" spans="1:35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</row>
    <row r="753" spans="1:35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</row>
    <row r="754" spans="1:35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</row>
    <row r="755" spans="1:3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</row>
    <row r="756" spans="1:35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</row>
    <row r="757" spans="1:35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</row>
    <row r="758" spans="1:35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</row>
    <row r="759" spans="1:35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</row>
    <row r="760" spans="1:35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</row>
    <row r="761" spans="1:35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</row>
    <row r="762" spans="1:35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</row>
    <row r="763" spans="1:35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</row>
    <row r="764" spans="1:35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</row>
    <row r="765" spans="1:3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</row>
    <row r="766" spans="1:35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</row>
    <row r="767" spans="1:35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</row>
    <row r="768" spans="1:35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</row>
    <row r="769" spans="1:35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</row>
    <row r="770" spans="1:35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</row>
    <row r="771" spans="1:35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</row>
    <row r="772" spans="1:35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</row>
    <row r="773" spans="1:35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</row>
    <row r="774" spans="1:35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</row>
    <row r="775" spans="1:3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</row>
    <row r="776" spans="1:35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</row>
    <row r="777" spans="1:35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</row>
    <row r="778" spans="1:35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</row>
    <row r="779" spans="1:35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</row>
    <row r="780" spans="1:35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</row>
    <row r="781" spans="1:35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</row>
    <row r="782" spans="1:35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</row>
    <row r="783" spans="1:35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</row>
    <row r="784" spans="1:35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</row>
    <row r="785" spans="1:3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</row>
    <row r="786" spans="1:35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</row>
    <row r="787" spans="1:35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</row>
    <row r="788" spans="1:35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</row>
    <row r="789" spans="1:35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</row>
    <row r="790" spans="1:35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</row>
    <row r="791" spans="1:35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</row>
    <row r="792" spans="1:35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</row>
    <row r="793" spans="1:35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</row>
    <row r="794" spans="1:35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</row>
    <row r="795" spans="1:3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</row>
    <row r="796" spans="1:35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</row>
    <row r="797" spans="1:35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</row>
    <row r="798" spans="1:35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</row>
    <row r="799" spans="1:35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</row>
    <row r="800" spans="1:35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</row>
    <row r="801" spans="1:35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</row>
    <row r="802" spans="1:35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</row>
    <row r="803" spans="1:35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</row>
    <row r="804" spans="1:35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</row>
    <row r="805" spans="1:3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</row>
    <row r="806" spans="1:35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</row>
    <row r="807" spans="1:35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</row>
    <row r="808" spans="1:35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</row>
    <row r="809" spans="1:35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</row>
    <row r="810" spans="1:35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</row>
    <row r="811" spans="1:35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</row>
    <row r="812" spans="1:35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</row>
    <row r="813" spans="1:35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</row>
    <row r="814" spans="1:35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</row>
    <row r="815" spans="1:3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</row>
    <row r="816" spans="1:35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</row>
    <row r="817" spans="1:35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</row>
    <row r="818" spans="1:35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</row>
    <row r="819" spans="1:35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</row>
    <row r="820" spans="1:35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</row>
    <row r="821" spans="1:35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</row>
    <row r="822" spans="1:35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</row>
    <row r="823" spans="1:35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</row>
    <row r="824" spans="1:35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</row>
    <row r="825" spans="1:3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</row>
    <row r="826" spans="1:35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</row>
    <row r="827" spans="1:35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</row>
    <row r="828" spans="1:35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</row>
    <row r="829" spans="1:35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</row>
    <row r="830" spans="1:35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</row>
    <row r="831" spans="1:35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</row>
    <row r="832" spans="1:35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</row>
    <row r="833" spans="1:35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</row>
    <row r="834" spans="1:35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</row>
    <row r="835" spans="1: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</row>
    <row r="836" spans="1:35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</row>
    <row r="837" spans="1:35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</row>
    <row r="838" spans="1:35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</row>
    <row r="839" spans="1:35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</row>
    <row r="840" spans="1:35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</row>
    <row r="841" spans="1:35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</row>
    <row r="842" spans="1:35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</row>
    <row r="843" spans="1:35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</row>
    <row r="844" spans="1:35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</row>
    <row r="845" spans="1:3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</row>
    <row r="846" spans="1:35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</row>
    <row r="847" spans="1:35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</row>
    <row r="848" spans="1:35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</row>
    <row r="849" spans="1:35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</row>
    <row r="850" spans="1:35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</row>
    <row r="851" spans="1:35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</row>
    <row r="852" spans="1:35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</row>
    <row r="853" spans="1:35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</row>
    <row r="854" spans="1:35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</row>
    <row r="855" spans="1:3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</row>
    <row r="856" spans="1:35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</row>
    <row r="857" spans="1:35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</row>
    <row r="858" spans="1:35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</row>
    <row r="859" spans="1:35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</row>
    <row r="860" spans="1:35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</row>
    <row r="861" spans="1:35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</row>
    <row r="862" spans="1:35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</row>
    <row r="863" spans="1:35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</row>
    <row r="864" spans="1:35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</row>
    <row r="865" spans="1:3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</row>
    <row r="866" spans="1:35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</row>
    <row r="867" spans="1:35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</row>
    <row r="868" spans="1:35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</row>
    <row r="869" spans="1:35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</row>
    <row r="870" spans="1:35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</row>
    <row r="871" spans="1:35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</row>
    <row r="872" spans="1:35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</row>
    <row r="873" spans="1:35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</row>
    <row r="874" spans="1:35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</row>
    <row r="875" spans="1:3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</row>
    <row r="876" spans="1:35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</row>
    <row r="877" spans="1:35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</row>
    <row r="878" spans="1:35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</row>
    <row r="879" spans="1:35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</row>
    <row r="880" spans="1:35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</row>
    <row r="881" spans="1:35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</row>
    <row r="882" spans="1:35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</row>
    <row r="883" spans="1:35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</row>
    <row r="884" spans="1:35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</row>
    <row r="885" spans="1:3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</row>
    <row r="886" spans="1:35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</row>
    <row r="887" spans="1:35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</row>
    <row r="888" spans="1:35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</row>
    <row r="889" spans="1:35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</row>
    <row r="890" spans="1:35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</row>
    <row r="891" spans="1:35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</row>
    <row r="892" spans="1:35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</row>
    <row r="893" spans="1:35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</row>
    <row r="894" spans="1:35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</row>
    <row r="895" spans="1:3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</row>
    <row r="896" spans="1:35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</row>
    <row r="897" spans="1:35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</row>
    <row r="898" spans="1:35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</row>
    <row r="899" spans="1:35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</row>
    <row r="900" spans="1:35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</row>
    <row r="901" spans="1:35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</row>
    <row r="902" spans="1:35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</row>
    <row r="903" spans="1:35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</row>
    <row r="904" spans="1:35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</row>
    <row r="905" spans="1:3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</row>
    <row r="906" spans="1:35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</row>
    <row r="907" spans="1:35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</row>
    <row r="908" spans="1:35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</row>
    <row r="909" spans="1:35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</row>
    <row r="910" spans="1:35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</row>
    <row r="911" spans="1:35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</row>
    <row r="912" spans="1:35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</row>
    <row r="913" spans="1:35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</row>
    <row r="914" spans="1:35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</row>
    <row r="915" spans="1:3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</row>
    <row r="916" spans="1:35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</row>
    <row r="917" spans="1:35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</row>
    <row r="918" spans="1:35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</row>
    <row r="919" spans="1:35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</row>
    <row r="920" spans="1:35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</row>
    <row r="921" spans="1:35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</row>
    <row r="922" spans="1:35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</row>
    <row r="923" spans="1:35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</row>
    <row r="924" spans="1:35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</row>
    <row r="925" spans="1:3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</row>
    <row r="926" spans="1:35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</row>
    <row r="927" spans="1:35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</row>
    <row r="928" spans="1:35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</row>
    <row r="929" spans="1:35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</row>
    <row r="930" spans="1:35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</row>
    <row r="931" spans="1:35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</row>
    <row r="932" spans="1:35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</row>
    <row r="933" spans="1:35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</row>
    <row r="934" spans="1:35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</row>
    <row r="935" spans="1: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</row>
    <row r="936" spans="1:35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</row>
    <row r="937" spans="1:35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</row>
    <row r="938" spans="1:35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</row>
    <row r="939" spans="1:35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</row>
    <row r="940" spans="1:35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</row>
    <row r="941" spans="1:35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</row>
    <row r="942" spans="1:35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</row>
    <row r="943" spans="1:35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</row>
    <row r="944" spans="1:35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</row>
    <row r="945" spans="1:3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</row>
    <row r="946" spans="1:35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</row>
    <row r="947" spans="1:35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</row>
    <row r="948" spans="1:35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</row>
    <row r="949" spans="1:35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</row>
    <row r="950" spans="1:35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</row>
    <row r="951" spans="1:35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</row>
    <row r="952" spans="1:35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</row>
    <row r="953" spans="1:35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</row>
    <row r="954" spans="1:35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</row>
    <row r="955" spans="1:3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</row>
    <row r="956" spans="1:35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</row>
    <row r="957" spans="1:35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</row>
    <row r="958" spans="1:35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</row>
    <row r="959" spans="1:35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</row>
    <row r="960" spans="1:35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</row>
    <row r="961" spans="1:35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</row>
    <row r="962" spans="1:35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</row>
    <row r="963" spans="1:35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</row>
    <row r="964" spans="1:35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</row>
    <row r="965" spans="1:3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</row>
    <row r="966" spans="1:35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</row>
    <row r="967" spans="1:35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</row>
    <row r="968" spans="1:35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</row>
    <row r="969" spans="1:35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</row>
    <row r="970" spans="1:35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</row>
    <row r="971" spans="1:35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</row>
    <row r="972" spans="1:35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</row>
    <row r="973" spans="1:35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</row>
    <row r="974" spans="1:35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</row>
    <row r="975" spans="1:3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</row>
    <row r="976" spans="1:35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</row>
    <row r="977" spans="1:35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</row>
    <row r="978" spans="1:35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</row>
    <row r="979" spans="1:35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</row>
    <row r="980" spans="1:35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</row>
    <row r="981" spans="1:35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</row>
    <row r="982" spans="1:35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</row>
    <row r="983" spans="1:35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</row>
    <row r="984" spans="1:35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</row>
    <row r="985" spans="1:3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</row>
    <row r="986" spans="1:35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</row>
    <row r="987" spans="1:35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</row>
    <row r="988" spans="1:35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</row>
    <row r="989" spans="1:35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</row>
    <row r="990" spans="1:35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</row>
    <row r="991" spans="1:35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</row>
    <row r="992" spans="1:35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</row>
    <row r="993" spans="1:35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</row>
    <row r="994" spans="1:35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</row>
    <row r="995" spans="1:3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</row>
    <row r="996" spans="1:35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</row>
    <row r="997" spans="1:35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</row>
    <row r="998" spans="1:35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</row>
    <row r="999" spans="1:35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</row>
    <row r="1000" spans="1:35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J1000"/>
  <sheetViews>
    <sheetView showGridLines="0" workbookViewId="0"/>
  </sheetViews>
  <sheetFormatPr defaultColWidth="14.44140625" defaultRowHeight="15" customHeight="1"/>
  <cols>
    <col min="1" max="1" width="3.5546875" customWidth="1"/>
    <col min="2" max="2" width="4" customWidth="1"/>
    <col min="3" max="3" width="56.44140625" customWidth="1"/>
    <col min="4" max="4" width="12.44140625" customWidth="1"/>
    <col min="5" max="5" width="9.6640625" customWidth="1"/>
    <col min="6" max="10" width="14.6640625" customWidth="1"/>
    <col min="11" max="11" width="14" customWidth="1"/>
    <col min="12" max="12" width="14.5546875" customWidth="1"/>
    <col min="13" max="13" width="10.33203125" customWidth="1"/>
    <col min="14" max="14" width="19.5546875" customWidth="1"/>
    <col min="15" max="15" width="17.44140625" customWidth="1"/>
    <col min="16" max="17" width="8.6640625" customWidth="1"/>
    <col min="18" max="18" width="49.33203125" hidden="1" customWidth="1"/>
    <col min="19" max="19" width="11.44140625" hidden="1" customWidth="1"/>
    <col min="20" max="23" width="12.6640625" hidden="1" customWidth="1"/>
    <col min="24" max="24" width="23.6640625" hidden="1" customWidth="1"/>
    <col min="25" max="25" width="16.44140625" hidden="1" customWidth="1"/>
    <col min="26" max="29" width="8.6640625" customWidth="1"/>
    <col min="30" max="30" width="12.44140625" customWidth="1"/>
    <col min="31" max="36" width="8.6640625" customWidth="1"/>
  </cols>
  <sheetData>
    <row r="1" spans="1:36" ht="14.4">
      <c r="A1" s="5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1:36" ht="14.4">
      <c r="A2" s="5"/>
      <c r="B2" s="27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1"/>
      <c r="N2" s="287" t="s">
        <v>2</v>
      </c>
      <c r="O2" s="28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ht="14.4">
      <c r="A3" s="5"/>
      <c r="B3" s="282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83"/>
      <c r="N3" s="12" t="s">
        <v>3</v>
      </c>
      <c r="O3" s="13">
        <f>SUM(S9:W48)</f>
        <v>0</v>
      </c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4.4">
      <c r="A4" s="5"/>
      <c r="B4" s="282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83"/>
      <c r="N4" s="12" t="s">
        <v>4</v>
      </c>
      <c r="O4" s="13">
        <f>SUM(X9:X48)</f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36" ht="14.4">
      <c r="A5" s="5"/>
      <c r="B5" s="282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83"/>
      <c r="N5" s="12" t="s">
        <v>5</v>
      </c>
      <c r="O5" s="14">
        <f>SUM(F9:J48)</f>
        <v>0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36" ht="27" customHeight="1">
      <c r="A6" s="5"/>
      <c r="B6" s="282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83"/>
      <c r="N6" s="15" t="s">
        <v>6</v>
      </c>
      <c r="O6" s="14">
        <f>SUM(Y9:Y48)</f>
        <v>0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ht="14.4">
      <c r="A7" s="5"/>
      <c r="B7" s="282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83"/>
      <c r="N7" s="12" t="s">
        <v>7</v>
      </c>
      <c r="O7" s="16">
        <f>IFERROR(O4/O6,0)</f>
        <v>0</v>
      </c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ht="15.75" customHeight="1">
      <c r="A8" s="5"/>
      <c r="B8" s="262" t="s">
        <v>8</v>
      </c>
      <c r="C8" s="263"/>
      <c r="D8" s="17" t="s">
        <v>9</v>
      </c>
      <c r="E8" s="17" t="s">
        <v>10</v>
      </c>
      <c r="F8" s="17" t="s">
        <v>11</v>
      </c>
      <c r="G8" s="17" t="s">
        <v>12</v>
      </c>
      <c r="H8" s="17" t="s">
        <v>13</v>
      </c>
      <c r="I8" s="17" t="s">
        <v>14</v>
      </c>
      <c r="J8" s="17" t="s">
        <v>15</v>
      </c>
      <c r="K8" s="18" t="s">
        <v>16</v>
      </c>
      <c r="L8" s="18" t="s">
        <v>17</v>
      </c>
      <c r="M8" s="18" t="s">
        <v>18</v>
      </c>
      <c r="N8" s="19" t="s">
        <v>19</v>
      </c>
      <c r="O8" s="19" t="s">
        <v>20</v>
      </c>
      <c r="P8" s="5"/>
      <c r="Q8" s="5"/>
      <c r="R8" s="17" t="s">
        <v>21</v>
      </c>
      <c r="S8" s="17" t="s">
        <v>11</v>
      </c>
      <c r="T8" s="17" t="s">
        <v>12</v>
      </c>
      <c r="U8" s="17" t="s">
        <v>13</v>
      </c>
      <c r="V8" s="17" t="s">
        <v>14</v>
      </c>
      <c r="W8" s="17" t="s">
        <v>15</v>
      </c>
      <c r="X8" s="17" t="s">
        <v>22</v>
      </c>
      <c r="Y8" s="17" t="s">
        <v>23</v>
      </c>
      <c r="Z8" s="5"/>
      <c r="AA8" s="5"/>
      <c r="AB8" s="5"/>
      <c r="AC8" s="5"/>
      <c r="AD8" s="5"/>
      <c r="AE8" s="5"/>
      <c r="AF8" s="5"/>
      <c r="AG8" s="5"/>
      <c r="AH8" s="5"/>
      <c r="AI8" s="5"/>
      <c r="AJ8" s="3"/>
    </row>
    <row r="9" spans="1:36" ht="15" customHeight="1">
      <c r="A9" s="21"/>
      <c r="B9" s="293" t="s">
        <v>24</v>
      </c>
      <c r="C9" s="22" t="str">
        <f>BASE_DADOS!C191</f>
        <v>SC NO AR</v>
      </c>
      <c r="D9" s="35" t="str">
        <f>IFERROR(VLOOKUP(R9,BASE_DADOS!A:E,4,0),"")</f>
        <v>SEG-SEX</v>
      </c>
      <c r="E9" s="35" t="str">
        <f>IFERROR(VLOOKUP(R9,BASE_DADOS!A:E,5,0),"")</f>
        <v>06H30</v>
      </c>
      <c r="F9" s="25"/>
      <c r="G9" s="25"/>
      <c r="H9" s="25"/>
      <c r="I9" s="25"/>
      <c r="J9" s="25"/>
      <c r="K9" s="26"/>
      <c r="L9" s="54">
        <f>VLOOKUP(R9,BASE_DADOS!A:O,14,0)</f>
        <v>0.128</v>
      </c>
      <c r="M9" s="54">
        <f>VLOOKUP(R9,BASE_DADOS!A:O,15,0)</f>
        <v>0.34300000000000003</v>
      </c>
      <c r="N9" s="27">
        <f>VLOOKUP(R9,BASE_DADOS!A:O,12,0)</f>
        <v>175351.80799999999</v>
      </c>
      <c r="O9" s="28">
        <f>IFERROR(X9/Y9,0)</f>
        <v>0</v>
      </c>
      <c r="P9" s="32"/>
      <c r="Q9" s="32"/>
      <c r="R9" s="31" t="str">
        <f t="shared" ref="R9:R48" si="0">"SC6_OESTE"&amp;C9</f>
        <v>SC6_OESTESC NO AR</v>
      </c>
      <c r="S9" s="31">
        <f>F9*VLOOKUP(R9,BASE_DADOS!A:O,6,0)</f>
        <v>0</v>
      </c>
      <c r="T9" s="31">
        <f>G9*VLOOKUP(R9,BASE_DADOS!A:O,7,0)</f>
        <v>0</v>
      </c>
      <c r="U9" s="31">
        <f>H9*VLOOKUP(R9,BASE_DADOS!A:O,8,0)</f>
        <v>0</v>
      </c>
      <c r="V9" s="31">
        <f>I9*VLOOKUP(R9,BASE_DADOS!A:O,9,0)</f>
        <v>0</v>
      </c>
      <c r="W9" s="31">
        <f>J9*VLOOKUP(R9,BASE_DADOS!A:O,10,0)</f>
        <v>0</v>
      </c>
      <c r="X9" s="31">
        <f t="shared" ref="X9:X48" si="1">SUM(S9:W9)*(1-K9/100)</f>
        <v>0</v>
      </c>
      <c r="Y9" s="31">
        <f t="shared" ref="Y9:Y48" si="2">SUM(F9:J9)*N9</f>
        <v>0</v>
      </c>
      <c r="Z9" s="32"/>
      <c r="AA9" s="32"/>
      <c r="AB9" s="32"/>
      <c r="AC9" s="32"/>
      <c r="AD9" s="97"/>
      <c r="AE9" s="32"/>
      <c r="AF9" s="32"/>
      <c r="AG9" s="32"/>
      <c r="AH9" s="32"/>
      <c r="AI9" s="32"/>
      <c r="AJ9" s="3"/>
    </row>
    <row r="10" spans="1:36" ht="14.4">
      <c r="A10" s="21"/>
      <c r="B10" s="265"/>
      <c r="C10" s="33" t="str">
        <f>BASE_DADOS!C192</f>
        <v>FALA BRASIL</v>
      </c>
      <c r="D10" s="35" t="str">
        <f>IFERROR(VLOOKUP(R10,BASE_DADOS!A:E,4,0),"")</f>
        <v>SEG-SEX</v>
      </c>
      <c r="E10" s="35" t="str">
        <f>IFERROR(VLOOKUP(R10,BASE_DADOS!A:E,5,0),"")</f>
        <v>08H40</v>
      </c>
      <c r="F10" s="25"/>
      <c r="G10" s="25"/>
      <c r="H10" s="25"/>
      <c r="I10" s="25"/>
      <c r="J10" s="25"/>
      <c r="K10" s="26"/>
      <c r="L10" s="54">
        <f>VLOOKUP(R10,BASE_DADOS!A:O,14,0)</f>
        <v>8.1000000000000003E-2</v>
      </c>
      <c r="M10" s="54">
        <f>VLOOKUP(R10,BASE_DADOS!A:O,15,0)</f>
        <v>0.29599999999999999</v>
      </c>
      <c r="N10" s="27">
        <f>VLOOKUP(R10,BASE_DADOS!A:O,12,0)</f>
        <v>110964.81600000001</v>
      </c>
      <c r="O10" s="28">
        <f t="shared" ref="O10:O48" si="3">IFERROR(X10/Y10,0)/1000</f>
        <v>0</v>
      </c>
      <c r="P10" s="5"/>
      <c r="Q10" s="5"/>
      <c r="R10" s="31" t="str">
        <f t="shared" si="0"/>
        <v>SC6_OESTEFALA BRASIL</v>
      </c>
      <c r="S10" s="31">
        <f>F10*VLOOKUP(R10,BASE_DADOS!A:O,6,0)</f>
        <v>0</v>
      </c>
      <c r="T10" s="31">
        <f>G10*VLOOKUP(R10,BASE_DADOS!A:O,7,0)</f>
        <v>0</v>
      </c>
      <c r="U10" s="31">
        <f>H10*VLOOKUP(R10,BASE_DADOS!A:O,8,0)</f>
        <v>0</v>
      </c>
      <c r="V10" s="31">
        <f>I10*VLOOKUP(R10,BASE_DADOS!A:O,9,0)</f>
        <v>0</v>
      </c>
      <c r="W10" s="31">
        <f>J10*VLOOKUP(R10,BASE_DADOS!A:O,10,0)</f>
        <v>0</v>
      </c>
      <c r="X10" s="31">
        <f t="shared" si="1"/>
        <v>0</v>
      </c>
      <c r="Y10" s="31">
        <f t="shared" si="2"/>
        <v>0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3"/>
    </row>
    <row r="11" spans="1:36" ht="14.4">
      <c r="A11" s="21"/>
      <c r="B11" s="265"/>
      <c r="C11" s="33" t="str">
        <f>BASE_DADOS!C193</f>
        <v>HOJE EM DIA</v>
      </c>
      <c r="D11" s="35" t="str">
        <f>IFERROR(VLOOKUP(R11,BASE_DADOS!A:E,4,0),"")</f>
        <v>SEG-SEX</v>
      </c>
      <c r="E11" s="35" t="str">
        <f>IFERROR(VLOOKUP(R11,BASE_DADOS!A:E,5,0),"")</f>
        <v>10H00</v>
      </c>
      <c r="F11" s="25"/>
      <c r="G11" s="25"/>
      <c r="H11" s="25"/>
      <c r="I11" s="25"/>
      <c r="J11" s="25"/>
      <c r="K11" s="26"/>
      <c r="L11" s="54">
        <f>VLOOKUP(R11,BASE_DADOS!A:O,14,0)</f>
        <v>0.14199999999999999</v>
      </c>
      <c r="M11" s="54">
        <f>VLOOKUP(R11,BASE_DADOS!A:O,15,0)</f>
        <v>0.44700000000000001</v>
      </c>
      <c r="N11" s="27">
        <f>VLOOKUP(R11,BASE_DADOS!A:O,12,0)</f>
        <v>194530.91199999998</v>
      </c>
      <c r="O11" s="28">
        <f t="shared" si="3"/>
        <v>0</v>
      </c>
      <c r="P11" s="5"/>
      <c r="Q11" s="5"/>
      <c r="R11" s="31" t="str">
        <f t="shared" si="0"/>
        <v>SC6_OESTEHOJE EM DIA</v>
      </c>
      <c r="S11" s="31">
        <f>F11*VLOOKUP(R11,BASE_DADOS!A:O,6,0)</f>
        <v>0</v>
      </c>
      <c r="T11" s="31">
        <f>G11*VLOOKUP(R11,BASE_DADOS!A:O,7,0)</f>
        <v>0</v>
      </c>
      <c r="U11" s="31">
        <f>H11*VLOOKUP(R11,BASE_DADOS!A:O,8,0)</f>
        <v>0</v>
      </c>
      <c r="V11" s="31">
        <f>I11*VLOOKUP(R11,BASE_DADOS!A:O,9,0)</f>
        <v>0</v>
      </c>
      <c r="W11" s="31">
        <f>J11*VLOOKUP(R11,BASE_DADOS!A:O,10,0)</f>
        <v>0</v>
      </c>
      <c r="X11" s="31">
        <f t="shared" si="1"/>
        <v>0</v>
      </c>
      <c r="Y11" s="31">
        <f t="shared" si="2"/>
        <v>0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3"/>
    </row>
    <row r="12" spans="1:36" ht="14.4">
      <c r="A12" s="21"/>
      <c r="B12" s="265"/>
      <c r="C12" s="22" t="str">
        <f>BASE_DADOS!C194</f>
        <v>BALANÇO GERAL SC</v>
      </c>
      <c r="D12" s="35" t="str">
        <f>IFERROR(VLOOKUP(R12,BASE_DADOS!A:E,4,0),"")</f>
        <v>SEG-SEX</v>
      </c>
      <c r="E12" s="35" t="str">
        <f>IFERROR(VLOOKUP(R12,BASE_DADOS!A:E,5,0),"")</f>
        <v>11H50</v>
      </c>
      <c r="F12" s="25"/>
      <c r="G12" s="25"/>
      <c r="H12" s="25"/>
      <c r="I12" s="25"/>
      <c r="J12" s="25"/>
      <c r="K12" s="26"/>
      <c r="L12" s="54">
        <f>VLOOKUP(R12,BASE_DADOS!A:O,14,0)</f>
        <v>0.22500000000000001</v>
      </c>
      <c r="M12" s="54">
        <f>VLOOKUP(R12,BASE_DADOS!A:O,15,0)</f>
        <v>0.503</v>
      </c>
      <c r="N12" s="27">
        <f>VLOOKUP(R12,BASE_DADOS!A:O,12,0)</f>
        <v>308235.60000000003</v>
      </c>
      <c r="O12" s="28">
        <f t="shared" si="3"/>
        <v>0</v>
      </c>
      <c r="P12" s="32"/>
      <c r="Q12" s="32"/>
      <c r="R12" s="31" t="str">
        <f t="shared" si="0"/>
        <v>SC6_OESTEBALANÇO GERAL SC</v>
      </c>
      <c r="S12" s="31">
        <f>F12*VLOOKUP(R12,BASE_DADOS!A:O,6,0)</f>
        <v>0</v>
      </c>
      <c r="T12" s="31">
        <f>G12*VLOOKUP(R12,BASE_DADOS!A:O,7,0)</f>
        <v>0</v>
      </c>
      <c r="U12" s="31">
        <f>H12*VLOOKUP(R12,BASE_DADOS!A:O,8,0)</f>
        <v>0</v>
      </c>
      <c r="V12" s="31">
        <f>I12*VLOOKUP(R12,BASE_DADOS!A:O,9,0)</f>
        <v>0</v>
      </c>
      <c r="W12" s="31">
        <f>J12*VLOOKUP(R12,BASE_DADOS!A:O,10,0)</f>
        <v>0</v>
      </c>
      <c r="X12" s="31">
        <f t="shared" si="1"/>
        <v>0</v>
      </c>
      <c r="Y12" s="31">
        <f t="shared" si="2"/>
        <v>0</v>
      </c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"/>
    </row>
    <row r="13" spans="1:36" ht="14.4">
      <c r="A13" s="21"/>
      <c r="B13" s="265"/>
      <c r="C13" s="22" t="str">
        <f>BASE_DADOS!C195</f>
        <v>VER MAIS</v>
      </c>
      <c r="D13" s="35" t="str">
        <f>IFERROR(VLOOKUP(R13,BASE_DADOS!A:E,4,0),"")</f>
        <v>SEG-SEX</v>
      </c>
      <c r="E13" s="35" t="str">
        <f>IFERROR(VLOOKUP(R13,BASE_DADOS!A:E,5,0),"")</f>
        <v>13H20</v>
      </c>
      <c r="F13" s="25"/>
      <c r="G13" s="25"/>
      <c r="H13" s="25"/>
      <c r="I13" s="25"/>
      <c r="J13" s="25"/>
      <c r="K13" s="26"/>
      <c r="L13" s="54">
        <f>VLOOKUP(R13,BASE_DADOS!A:O,14,0)</f>
        <v>0.187</v>
      </c>
      <c r="M13" s="54">
        <f>VLOOKUP(R13,BASE_DADOS!A:O,15,0)</f>
        <v>0.48899999999999999</v>
      </c>
      <c r="N13" s="27">
        <f>VLOOKUP(R13,BASE_DADOS!A:O,12,0)</f>
        <v>256178.03200000001</v>
      </c>
      <c r="O13" s="28">
        <f t="shared" si="3"/>
        <v>0</v>
      </c>
      <c r="P13" s="32"/>
      <c r="Q13" s="32"/>
      <c r="R13" s="31" t="str">
        <f t="shared" si="0"/>
        <v>SC6_OESTEVER MAIS</v>
      </c>
      <c r="S13" s="31">
        <f>F13*VLOOKUP(R13,BASE_DADOS!A:O,6,0)</f>
        <v>0</v>
      </c>
      <c r="T13" s="31">
        <f>G13*VLOOKUP(R13,BASE_DADOS!A:O,7,0)</f>
        <v>0</v>
      </c>
      <c r="U13" s="31">
        <f>H13*VLOOKUP(R13,BASE_DADOS!A:O,8,0)</f>
        <v>0</v>
      </c>
      <c r="V13" s="31">
        <f>I13*VLOOKUP(R13,BASE_DADOS!A:O,9,0)</f>
        <v>0</v>
      </c>
      <c r="W13" s="31">
        <f>J13*VLOOKUP(R13,BASE_DADOS!A:O,10,0)</f>
        <v>0</v>
      </c>
      <c r="X13" s="31">
        <f t="shared" si="1"/>
        <v>0</v>
      </c>
      <c r="Y13" s="31">
        <f t="shared" si="2"/>
        <v>0</v>
      </c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"/>
    </row>
    <row r="14" spans="1:36" ht="14.4">
      <c r="A14" s="21"/>
      <c r="B14" s="265"/>
      <c r="C14" s="22" t="str">
        <f>BASE_DADOS!C196</f>
        <v>A HORA DA VENENOSA</v>
      </c>
      <c r="D14" s="35" t="str">
        <f>IFERROR(VLOOKUP(R14,BASE_DADOS!A:E,4,0),"")</f>
        <v>SEG-SEX</v>
      </c>
      <c r="E14" s="35" t="str">
        <f>IFERROR(VLOOKUP(R14,BASE_DADOS!A:E,5,0),"")</f>
        <v>14H00</v>
      </c>
      <c r="F14" s="25"/>
      <c r="G14" s="25"/>
      <c r="H14" s="25"/>
      <c r="I14" s="25"/>
      <c r="J14" s="25"/>
      <c r="K14" s="26"/>
      <c r="L14" s="54">
        <f>VLOOKUP(R14,BASE_DADOS!A:O,14,0)</f>
        <v>0.124</v>
      </c>
      <c r="M14" s="54">
        <f>VLOOKUP(R14,BASE_DADOS!A:O,15,0)</f>
        <v>0.40500000000000003</v>
      </c>
      <c r="N14" s="27">
        <f>VLOOKUP(R14,BASE_DADOS!A:O,12,0)</f>
        <v>169872.06400000001</v>
      </c>
      <c r="O14" s="28">
        <f t="shared" si="3"/>
        <v>0</v>
      </c>
      <c r="P14" s="32"/>
      <c r="Q14" s="32"/>
      <c r="R14" s="31" t="str">
        <f t="shared" si="0"/>
        <v>SC6_OESTEA HORA DA VENENOSA</v>
      </c>
      <c r="S14" s="31">
        <f>F14*VLOOKUP(R14,BASE_DADOS!A:O,6,0)</f>
        <v>0</v>
      </c>
      <c r="T14" s="31">
        <f>G14*VLOOKUP(R14,BASE_DADOS!A:O,7,0)</f>
        <v>0</v>
      </c>
      <c r="U14" s="31">
        <f>H14*VLOOKUP(R14,BASE_DADOS!A:O,8,0)</f>
        <v>0</v>
      </c>
      <c r="V14" s="31">
        <f>I14*VLOOKUP(R14,BASE_DADOS!A:O,9,0)</f>
        <v>0</v>
      </c>
      <c r="W14" s="31">
        <f>J14*VLOOKUP(R14,BASE_DADOS!A:O,10,0)</f>
        <v>0</v>
      </c>
      <c r="X14" s="31">
        <f t="shared" si="1"/>
        <v>0</v>
      </c>
      <c r="Y14" s="31">
        <f t="shared" si="2"/>
        <v>0</v>
      </c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"/>
    </row>
    <row r="15" spans="1:36" ht="14.4">
      <c r="A15" s="21"/>
      <c r="B15" s="265"/>
      <c r="C15" s="33" t="str">
        <f>BASE_DADOS!C197</f>
        <v>NOVELA DA TARDE 1</v>
      </c>
      <c r="D15" s="35" t="str">
        <f>IFERROR(VLOOKUP(R15,BASE_DADOS!A:E,4,0),"")</f>
        <v>SEG-SEX</v>
      </c>
      <c r="E15" s="35" t="str">
        <f>IFERROR(VLOOKUP(R15,BASE_DADOS!A:E,5,0),"")</f>
        <v>15H30</v>
      </c>
      <c r="F15" s="25"/>
      <c r="G15" s="25"/>
      <c r="H15" s="25"/>
      <c r="I15" s="25"/>
      <c r="J15" s="25"/>
      <c r="K15" s="26"/>
      <c r="L15" s="54">
        <f>VLOOKUP(R15,BASE_DADOS!A:O,14,0)</f>
        <v>0.122</v>
      </c>
      <c r="M15" s="54">
        <f>VLOOKUP(R15,BASE_DADOS!A:O,15,0)</f>
        <v>0.38300000000000001</v>
      </c>
      <c r="N15" s="27">
        <f>VLOOKUP(R15,BASE_DADOS!A:O,12,0)</f>
        <v>167132.19200000001</v>
      </c>
      <c r="O15" s="28">
        <f t="shared" si="3"/>
        <v>0</v>
      </c>
      <c r="P15" s="32"/>
      <c r="Q15" s="32"/>
      <c r="R15" s="31" t="str">
        <f t="shared" si="0"/>
        <v>SC6_OESTENOVELA DA TARDE 1</v>
      </c>
      <c r="S15" s="31">
        <f>F15*VLOOKUP(R15,BASE_DADOS!A:O,6,0)</f>
        <v>0</v>
      </c>
      <c r="T15" s="31">
        <f>G15*VLOOKUP(R15,BASE_DADOS!A:O,7,0)</f>
        <v>0</v>
      </c>
      <c r="U15" s="31">
        <f>H15*VLOOKUP(R15,BASE_DADOS!A:O,8,0)</f>
        <v>0</v>
      </c>
      <c r="V15" s="31">
        <f>I15*VLOOKUP(R15,BASE_DADOS!A:O,9,0)</f>
        <v>0</v>
      </c>
      <c r="W15" s="31">
        <f>J15*VLOOKUP(R15,BASE_DADOS!A:O,10,0)</f>
        <v>0</v>
      </c>
      <c r="X15" s="31">
        <f t="shared" si="1"/>
        <v>0</v>
      </c>
      <c r="Y15" s="31">
        <f t="shared" si="2"/>
        <v>0</v>
      </c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"/>
    </row>
    <row r="16" spans="1:36" ht="14.4">
      <c r="A16" s="21"/>
      <c r="B16" s="265"/>
      <c r="C16" s="33" t="str">
        <f>BASE_DADOS!C198</f>
        <v>CIDADE ALERTA NACIONAL</v>
      </c>
      <c r="D16" s="35" t="str">
        <f>IFERROR(VLOOKUP(R16,BASE_DADOS!A:E,4,0),"")</f>
        <v>SEG-SEX</v>
      </c>
      <c r="E16" s="35" t="str">
        <f>IFERROR(VLOOKUP(R16,BASE_DADOS!A:E,5,0),"")</f>
        <v>16H30</v>
      </c>
      <c r="F16" s="25"/>
      <c r="G16" s="25"/>
      <c r="H16" s="25"/>
      <c r="I16" s="25"/>
      <c r="J16" s="25"/>
      <c r="K16" s="26"/>
      <c r="L16" s="54">
        <f>VLOOKUP(R16,BASE_DADOS!A:O,14,0)</f>
        <v>0.11700000000000001</v>
      </c>
      <c r="M16" s="54">
        <f>VLOOKUP(R16,BASE_DADOS!A:O,15,0)</f>
        <v>0.33300000000000002</v>
      </c>
      <c r="N16" s="27">
        <f>VLOOKUP(R16,BASE_DADOS!A:O,12,0)</f>
        <v>160282.51200000002</v>
      </c>
      <c r="O16" s="28">
        <f t="shared" si="3"/>
        <v>0</v>
      </c>
      <c r="P16" s="5"/>
      <c r="Q16" s="32"/>
      <c r="R16" s="31" t="str">
        <f t="shared" si="0"/>
        <v>SC6_OESTECIDADE ALERTA NACIONAL</v>
      </c>
      <c r="S16" s="31">
        <f>F16*VLOOKUP(R16,BASE_DADOS!A:O,6,0)</f>
        <v>0</v>
      </c>
      <c r="T16" s="31">
        <f>G16*VLOOKUP(R16,BASE_DADOS!A:O,7,0)</f>
        <v>0</v>
      </c>
      <c r="U16" s="31">
        <f>H16*VLOOKUP(R16,BASE_DADOS!A:O,8,0)</f>
        <v>0</v>
      </c>
      <c r="V16" s="31">
        <f>I16*VLOOKUP(R16,BASE_DADOS!A:O,9,0)</f>
        <v>0</v>
      </c>
      <c r="W16" s="31">
        <f>J16*VLOOKUP(R16,BASE_DADOS!A:O,10,0)</f>
        <v>0</v>
      </c>
      <c r="X16" s="31">
        <f t="shared" si="1"/>
        <v>0</v>
      </c>
      <c r="Y16" s="31">
        <f t="shared" si="2"/>
        <v>0</v>
      </c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3"/>
    </row>
    <row r="17" spans="1:36" ht="14.4">
      <c r="A17" s="21"/>
      <c r="B17" s="265"/>
      <c r="C17" s="22" t="str">
        <f>BASE_DADOS!C199</f>
        <v>CIDADE ALERTA SC</v>
      </c>
      <c r="D17" s="35" t="str">
        <f>IFERROR(VLOOKUP(R17,BASE_DADOS!A:E,4,0),"")</f>
        <v>SEG-SEX</v>
      </c>
      <c r="E17" s="35" t="str">
        <f>IFERROR(VLOOKUP(R17,BASE_DADOS!A:E,5,0),"")</f>
        <v>18H00</v>
      </c>
      <c r="F17" s="25"/>
      <c r="G17" s="25"/>
      <c r="H17" s="25"/>
      <c r="I17" s="25"/>
      <c r="J17" s="25"/>
      <c r="K17" s="26"/>
      <c r="L17" s="54">
        <f>VLOOKUP(R17,BASE_DADOS!A:O,14,0)</f>
        <v>0.13600000000000001</v>
      </c>
      <c r="M17" s="54">
        <f>VLOOKUP(R17,BASE_DADOS!A:O,15,0)</f>
        <v>0.32700000000000001</v>
      </c>
      <c r="N17" s="27">
        <f>VLOOKUP(R17,BASE_DADOS!A:O,12,0)</f>
        <v>186311.296</v>
      </c>
      <c r="O17" s="28">
        <f t="shared" si="3"/>
        <v>0</v>
      </c>
      <c r="P17" s="5"/>
      <c r="Q17" s="32"/>
      <c r="R17" s="31" t="str">
        <f t="shared" si="0"/>
        <v>SC6_OESTECIDADE ALERTA SC</v>
      </c>
      <c r="S17" s="31">
        <f>F17*VLOOKUP(R17,BASE_DADOS!A:O,6,0)</f>
        <v>0</v>
      </c>
      <c r="T17" s="31">
        <f>G17*VLOOKUP(R17,BASE_DADOS!A:O,7,0)</f>
        <v>0</v>
      </c>
      <c r="U17" s="31">
        <f>H17*VLOOKUP(R17,BASE_DADOS!A:O,8,0)</f>
        <v>0</v>
      </c>
      <c r="V17" s="31">
        <f>I17*VLOOKUP(R17,BASE_DADOS!A:O,9,0)</f>
        <v>0</v>
      </c>
      <c r="W17" s="31">
        <f>J17*VLOOKUP(R17,BASE_DADOS!A:O,10,0)</f>
        <v>0</v>
      </c>
      <c r="X17" s="31">
        <f t="shared" si="1"/>
        <v>0</v>
      </c>
      <c r="Y17" s="31">
        <f t="shared" si="2"/>
        <v>0</v>
      </c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3"/>
    </row>
    <row r="18" spans="1:36" ht="15.75" customHeight="1">
      <c r="A18" s="21"/>
      <c r="B18" s="265"/>
      <c r="C18" s="22" t="str">
        <f>BASE_DADOS!C200</f>
        <v>ND NOTÍCIAS</v>
      </c>
      <c r="D18" s="35" t="str">
        <f>IFERROR(VLOOKUP(R18,BASE_DADOS!A:E,4,0),"")</f>
        <v>SEG-SEX</v>
      </c>
      <c r="E18" s="35" t="str">
        <f>IFERROR(VLOOKUP(R18,BASE_DADOS!A:E,5,0),"")</f>
        <v>19H00</v>
      </c>
      <c r="F18" s="25"/>
      <c r="G18" s="25"/>
      <c r="H18" s="25"/>
      <c r="I18" s="25"/>
      <c r="J18" s="25"/>
      <c r="K18" s="26"/>
      <c r="L18" s="54">
        <f>VLOOKUP(R18,BASE_DADOS!A:O,14,0)</f>
        <v>0.126</v>
      </c>
      <c r="M18" s="54">
        <f>VLOOKUP(R18,BASE_DADOS!A:O,15,0)</f>
        <v>0.246</v>
      </c>
      <c r="N18" s="27">
        <f>VLOOKUP(R18,BASE_DADOS!A:O,12,0)</f>
        <v>172611.93599999999</v>
      </c>
      <c r="O18" s="28">
        <f t="shared" si="3"/>
        <v>0</v>
      </c>
      <c r="P18" s="5"/>
      <c r="Q18" s="32"/>
      <c r="R18" s="31" t="str">
        <f t="shared" si="0"/>
        <v>SC6_OESTEND NOTÍCIAS</v>
      </c>
      <c r="S18" s="31">
        <f>F18*VLOOKUP(R18,BASE_DADOS!A:O,6,0)</f>
        <v>0</v>
      </c>
      <c r="T18" s="31">
        <f>G18*VLOOKUP(R18,BASE_DADOS!A:O,7,0)</f>
        <v>0</v>
      </c>
      <c r="U18" s="31">
        <f>H18*VLOOKUP(R18,BASE_DADOS!A:O,8,0)</f>
        <v>0</v>
      </c>
      <c r="V18" s="31">
        <f>I18*VLOOKUP(R18,BASE_DADOS!A:O,9,0)</f>
        <v>0</v>
      </c>
      <c r="W18" s="31">
        <f>J18*VLOOKUP(R18,BASE_DADOS!A:O,10,0)</f>
        <v>0</v>
      </c>
      <c r="X18" s="31">
        <f t="shared" si="1"/>
        <v>0</v>
      </c>
      <c r="Y18" s="31">
        <f t="shared" si="2"/>
        <v>0</v>
      </c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3"/>
    </row>
    <row r="19" spans="1:36" ht="15.75" customHeight="1">
      <c r="A19" s="21"/>
      <c r="B19" s="265"/>
      <c r="C19" s="33" t="str">
        <f>BASE_DADOS!C201</f>
        <v>JORNAL DA RECORD</v>
      </c>
      <c r="D19" s="35" t="str">
        <f>IFERROR(VLOOKUP(R19,BASE_DADOS!A:E,4,0),"")</f>
        <v>SEG-SEX</v>
      </c>
      <c r="E19" s="35" t="str">
        <f>IFERROR(VLOOKUP(R19,BASE_DADOS!A:E,5,0),"")</f>
        <v>19H45</v>
      </c>
      <c r="F19" s="25"/>
      <c r="G19" s="25"/>
      <c r="H19" s="25"/>
      <c r="I19" s="25"/>
      <c r="J19" s="25"/>
      <c r="K19" s="26"/>
      <c r="L19" s="54">
        <f>VLOOKUP(R19,BASE_DADOS!A:O,14,0)</f>
        <v>0.14699999999999999</v>
      </c>
      <c r="M19" s="54">
        <f>VLOOKUP(R19,BASE_DADOS!A:O,15,0)</f>
        <v>0.26100000000000001</v>
      </c>
      <c r="N19" s="27">
        <f>VLOOKUP(R19,BASE_DADOS!A:O,12,0)</f>
        <v>201380.59199999998</v>
      </c>
      <c r="O19" s="28">
        <f t="shared" si="3"/>
        <v>0</v>
      </c>
      <c r="P19" s="5"/>
      <c r="Q19" s="32"/>
      <c r="R19" s="31" t="str">
        <f t="shared" si="0"/>
        <v>SC6_OESTEJORNAL DA RECORD</v>
      </c>
      <c r="S19" s="31">
        <f>F19*VLOOKUP(R19,BASE_DADOS!A:O,6,0)</f>
        <v>0</v>
      </c>
      <c r="T19" s="31">
        <f>G19*VLOOKUP(R19,BASE_DADOS!A:O,7,0)</f>
        <v>0</v>
      </c>
      <c r="U19" s="31">
        <f>H19*VLOOKUP(R19,BASE_DADOS!A:O,8,0)</f>
        <v>0</v>
      </c>
      <c r="V19" s="31">
        <f>I19*VLOOKUP(R19,BASE_DADOS!A:O,9,0)</f>
        <v>0</v>
      </c>
      <c r="W19" s="31">
        <f>J19*VLOOKUP(R19,BASE_DADOS!A:O,10,0)</f>
        <v>0</v>
      </c>
      <c r="X19" s="31">
        <f t="shared" si="1"/>
        <v>0</v>
      </c>
      <c r="Y19" s="31">
        <f t="shared" si="2"/>
        <v>0</v>
      </c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3"/>
    </row>
    <row r="20" spans="1:36" ht="15.75" customHeight="1">
      <c r="A20" s="21"/>
      <c r="B20" s="265"/>
      <c r="C20" s="33" t="str">
        <f>BASE_DADOS!C202</f>
        <v>NOVELA 3</v>
      </c>
      <c r="D20" s="35" t="str">
        <f>IFERROR(VLOOKUP(R20,BASE_DADOS!A:E,4,0),"")</f>
        <v>SEG-SEX</v>
      </c>
      <c r="E20" s="35" t="str">
        <f>IFERROR(VLOOKUP(R20,BASE_DADOS!A:E,5,0),"")</f>
        <v>21H00</v>
      </c>
      <c r="F20" s="25"/>
      <c r="G20" s="25"/>
      <c r="H20" s="25"/>
      <c r="I20" s="25"/>
      <c r="J20" s="25"/>
      <c r="K20" s="26"/>
      <c r="L20" s="54">
        <f>VLOOKUP(R20,BASE_DADOS!A:O,14,0)</f>
        <v>0.14899999999999999</v>
      </c>
      <c r="M20" s="54">
        <f>VLOOKUP(R20,BASE_DADOS!A:O,15,0)</f>
        <v>0.26400000000000001</v>
      </c>
      <c r="N20" s="27">
        <f>VLOOKUP(R20,BASE_DADOS!A:O,12,0)</f>
        <v>204120.46399999998</v>
      </c>
      <c r="O20" s="28">
        <f t="shared" si="3"/>
        <v>0</v>
      </c>
      <c r="P20" s="32"/>
      <c r="Q20" s="32"/>
      <c r="R20" s="31" t="str">
        <f t="shared" si="0"/>
        <v>SC6_OESTENOVELA 3</v>
      </c>
      <c r="S20" s="31">
        <f>F20*VLOOKUP(R20,BASE_DADOS!A:O,6,0)</f>
        <v>0</v>
      </c>
      <c r="T20" s="31">
        <f>G20*VLOOKUP(R20,BASE_DADOS!A:O,7,0)</f>
        <v>0</v>
      </c>
      <c r="U20" s="31">
        <f>H20*VLOOKUP(R20,BASE_DADOS!A:O,8,0)</f>
        <v>0</v>
      </c>
      <c r="V20" s="31">
        <f>I20*VLOOKUP(R20,BASE_DADOS!A:O,9,0)</f>
        <v>0</v>
      </c>
      <c r="W20" s="31">
        <f>J20*VLOOKUP(R20,BASE_DADOS!A:O,10,0)</f>
        <v>0</v>
      </c>
      <c r="X20" s="31">
        <f t="shared" si="1"/>
        <v>0</v>
      </c>
      <c r="Y20" s="31">
        <f t="shared" si="2"/>
        <v>0</v>
      </c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3"/>
    </row>
    <row r="21" spans="1:36" ht="15.75" customHeight="1">
      <c r="A21" s="21"/>
      <c r="B21" s="265"/>
      <c r="C21" s="33" t="str">
        <f>BASE_DADOS!C203</f>
        <v>NOVELA 22HS</v>
      </c>
      <c r="D21" s="35" t="str">
        <f>IFERROR(VLOOKUP(R21,BASE_DADOS!A:E,4,0),"")</f>
        <v>SEG-SEX</v>
      </c>
      <c r="E21" s="35" t="str">
        <f>IFERROR(VLOOKUP(R21,BASE_DADOS!A:E,5,0),"")</f>
        <v>21H45</v>
      </c>
      <c r="F21" s="25"/>
      <c r="G21" s="25"/>
      <c r="H21" s="25"/>
      <c r="I21" s="25"/>
      <c r="J21" s="25"/>
      <c r="K21" s="26"/>
      <c r="L21" s="54">
        <f>VLOOKUP(R21,BASE_DADOS!A:O,14,0)</f>
        <v>0.14899999999999999</v>
      </c>
      <c r="M21" s="54">
        <f>VLOOKUP(R21,BASE_DADOS!A:O,15,0)</f>
        <v>0.26400000000000001</v>
      </c>
      <c r="N21" s="27">
        <f>VLOOKUP(R21,BASE_DADOS!A:O,12,0)</f>
        <v>204120.46399999998</v>
      </c>
      <c r="O21" s="28">
        <f t="shared" si="3"/>
        <v>0</v>
      </c>
      <c r="P21" s="32"/>
      <c r="Q21" s="32"/>
      <c r="R21" s="31" t="str">
        <f t="shared" si="0"/>
        <v>SC6_OESTENOVELA 22HS</v>
      </c>
      <c r="S21" s="31">
        <f>F21*VLOOKUP(R21,BASE_DADOS!A:O,6,0)</f>
        <v>0</v>
      </c>
      <c r="T21" s="31">
        <f>G21*VLOOKUP(R21,BASE_DADOS!A:O,7,0)</f>
        <v>0</v>
      </c>
      <c r="U21" s="31">
        <f>H21*VLOOKUP(R21,BASE_DADOS!A:O,8,0)</f>
        <v>0</v>
      </c>
      <c r="V21" s="31">
        <f>I21*VLOOKUP(R21,BASE_DADOS!A:O,9,0)</f>
        <v>0</v>
      </c>
      <c r="W21" s="31">
        <f>J21*VLOOKUP(R21,BASE_DADOS!A:O,10,0)</f>
        <v>0</v>
      </c>
      <c r="X21" s="31">
        <f t="shared" si="1"/>
        <v>0</v>
      </c>
      <c r="Y21" s="31">
        <f t="shared" si="2"/>
        <v>0</v>
      </c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3"/>
    </row>
    <row r="22" spans="1:36" ht="15.75" hidden="1" customHeight="1">
      <c r="A22" s="21"/>
      <c r="B22" s="265"/>
      <c r="C22" s="33" t="str">
        <f>BASE_DADOS!C204</f>
        <v>REALITY SHOW 1</v>
      </c>
      <c r="D22" s="35" t="str">
        <f>IFERROR(VLOOKUP(R22,BASE_DADOS!A:E,4,0),"")</f>
        <v>SEG-SEX</v>
      </c>
      <c r="E22" s="35" t="str">
        <f>IFERROR(VLOOKUP(R22,BASE_DADOS!A:E,5,0),"")</f>
        <v>22H45</v>
      </c>
      <c r="F22" s="25"/>
      <c r="G22" s="25"/>
      <c r="H22" s="25"/>
      <c r="I22" s="25"/>
      <c r="J22" s="25"/>
      <c r="K22" s="26"/>
      <c r="L22" s="54">
        <f>VLOOKUP(R22,BASE_DADOS!A:O,14,0)</f>
        <v>9.4E-2</v>
      </c>
      <c r="M22" s="54">
        <f>VLOOKUP(R22,BASE_DADOS!A:O,15,0)</f>
        <v>0.248</v>
      </c>
      <c r="N22" s="27">
        <f>VLOOKUP(R22,BASE_DADOS!A:O,12,0)</f>
        <v>128773.984</v>
      </c>
      <c r="O22" s="28">
        <f t="shared" si="3"/>
        <v>0</v>
      </c>
      <c r="P22" s="32"/>
      <c r="Q22" s="32"/>
      <c r="R22" s="31" t="str">
        <f t="shared" si="0"/>
        <v>SC6_OESTEREALITY SHOW 1</v>
      </c>
      <c r="S22" s="31">
        <f>F22*VLOOKUP(R22,BASE_DADOS!A:O,6,0)</f>
        <v>0</v>
      </c>
      <c r="T22" s="31">
        <f>G22*VLOOKUP(R22,BASE_DADOS!A:O,7,0)</f>
        <v>0</v>
      </c>
      <c r="U22" s="31">
        <f>H22*VLOOKUP(R22,BASE_DADOS!A:O,8,0)</f>
        <v>0</v>
      </c>
      <c r="V22" s="31">
        <f>I22*VLOOKUP(R22,BASE_DADOS!A:O,9,0)</f>
        <v>0</v>
      </c>
      <c r="W22" s="31">
        <f>J22*VLOOKUP(R22,BASE_DADOS!A:O,10,0)</f>
        <v>0</v>
      </c>
      <c r="X22" s="31">
        <f t="shared" si="1"/>
        <v>0</v>
      </c>
      <c r="Y22" s="31">
        <f t="shared" si="2"/>
        <v>0</v>
      </c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3"/>
    </row>
    <row r="23" spans="1:36" ht="15.75" customHeight="1">
      <c r="A23" s="21"/>
      <c r="B23" s="265"/>
      <c r="C23" s="33" t="str">
        <f>BASE_DADOS!C205</f>
        <v>REALITY SHOW 2 - A FAZENDA</v>
      </c>
      <c r="D23" s="35" t="str">
        <f>IFERROR(VLOOKUP(R23,BASE_DADOS!A:E,4,0),"")</f>
        <v>SEG-SEX</v>
      </c>
      <c r="E23" s="35" t="str">
        <f>IFERROR(VLOOKUP(R23,BASE_DADOS!A:E,5,0),"")</f>
        <v>22H45</v>
      </c>
      <c r="F23" s="25"/>
      <c r="G23" s="25"/>
      <c r="H23" s="25"/>
      <c r="I23" s="25"/>
      <c r="J23" s="25"/>
      <c r="K23" s="26"/>
      <c r="L23" s="54">
        <f>VLOOKUP(R23,BASE_DADOS!A:O,14,0)</f>
        <v>9.4E-2</v>
      </c>
      <c r="M23" s="54">
        <f>VLOOKUP(R23,BASE_DADOS!A:O,15,0)</f>
        <v>0.248</v>
      </c>
      <c r="N23" s="27">
        <f>VLOOKUP(R23,BASE_DADOS!A:O,12,0)</f>
        <v>128773.984</v>
      </c>
      <c r="O23" s="28">
        <f t="shared" si="3"/>
        <v>0</v>
      </c>
      <c r="P23" s="32"/>
      <c r="Q23" s="32"/>
      <c r="R23" s="31" t="str">
        <f t="shared" si="0"/>
        <v>SC6_OESTEREALITY SHOW 2 - A FAZENDA</v>
      </c>
      <c r="S23" s="31">
        <f>F23*VLOOKUP(R23,BASE_DADOS!A:O,6,0)</f>
        <v>0</v>
      </c>
      <c r="T23" s="31">
        <f>G23*VLOOKUP(R23,BASE_DADOS!A:O,7,0)</f>
        <v>0</v>
      </c>
      <c r="U23" s="31">
        <f>H23*VLOOKUP(R23,BASE_DADOS!A:O,8,0)</f>
        <v>0</v>
      </c>
      <c r="V23" s="31">
        <f>I23*VLOOKUP(R23,BASE_DADOS!A:O,9,0)</f>
        <v>0</v>
      </c>
      <c r="W23" s="31">
        <f>J23*VLOOKUP(R23,BASE_DADOS!A:O,10,0)</f>
        <v>0</v>
      </c>
      <c r="X23" s="31">
        <f t="shared" si="1"/>
        <v>0</v>
      </c>
      <c r="Y23" s="31">
        <f t="shared" si="2"/>
        <v>0</v>
      </c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3"/>
    </row>
    <row r="24" spans="1:36" ht="15.75" customHeight="1">
      <c r="A24" s="21"/>
      <c r="B24" s="265"/>
      <c r="C24" s="33" t="str">
        <f>BASE_DADOS!C206</f>
        <v>REALITY SHOW 3 - Quilos Mortais</v>
      </c>
      <c r="D24" s="35" t="str">
        <f>IFERROR(VLOOKUP(R24,BASE_DADOS!A:E,4,0),"")</f>
        <v>SEG-DOM</v>
      </c>
      <c r="E24" s="35" t="str">
        <f>IFERROR(VLOOKUP(R24,BASE_DADOS!A:E,5,0),"")</f>
        <v>22H45</v>
      </c>
      <c r="F24" s="25"/>
      <c r="G24" s="25"/>
      <c r="H24" s="25"/>
      <c r="I24" s="25"/>
      <c r="J24" s="25"/>
      <c r="K24" s="26"/>
      <c r="L24" s="54">
        <f>VLOOKUP(R24,BASE_DADOS!A:O,14,0)</f>
        <v>9.4E-2</v>
      </c>
      <c r="M24" s="54">
        <f>VLOOKUP(R24,BASE_DADOS!A:O,15,0)</f>
        <v>0.248</v>
      </c>
      <c r="N24" s="27">
        <f>VLOOKUP(R24,BASE_DADOS!A:O,12,0)</f>
        <v>128773.984</v>
      </c>
      <c r="O24" s="28">
        <f t="shared" si="3"/>
        <v>0</v>
      </c>
      <c r="P24" s="32"/>
      <c r="Q24" s="32"/>
      <c r="R24" s="31" t="str">
        <f t="shared" si="0"/>
        <v>SC6_OESTEREALITY SHOW 3 - Quilos Mortais</v>
      </c>
      <c r="S24" s="31">
        <f>F24*VLOOKUP(R24,BASE_DADOS!A:O,6,0)</f>
        <v>0</v>
      </c>
      <c r="T24" s="31">
        <f>G24*VLOOKUP(R24,BASE_DADOS!A:O,7,0)</f>
        <v>0</v>
      </c>
      <c r="U24" s="31">
        <f>H24*VLOOKUP(R24,BASE_DADOS!A:O,8,0)</f>
        <v>0</v>
      </c>
      <c r="V24" s="31">
        <f>I24*VLOOKUP(R24,BASE_DADOS!A:O,9,0)</f>
        <v>0</v>
      </c>
      <c r="W24" s="31">
        <f>J24*VLOOKUP(R24,BASE_DADOS!A:O,10,0)</f>
        <v>0</v>
      </c>
      <c r="X24" s="31">
        <f t="shared" si="1"/>
        <v>0</v>
      </c>
      <c r="Y24" s="31">
        <f t="shared" si="2"/>
        <v>0</v>
      </c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3"/>
    </row>
    <row r="25" spans="1:36" ht="15.75" customHeight="1">
      <c r="A25" s="21"/>
      <c r="B25" s="266"/>
      <c r="C25" s="33" t="str">
        <f>BASE_DADOS!C207</f>
        <v>SÉRIE PREMIUM</v>
      </c>
      <c r="D25" s="35" t="str">
        <f>IFERROR(VLOOKUP(R25,BASE_DADOS!A:E,4,0),"")</f>
        <v>SEG-SEX</v>
      </c>
      <c r="E25" s="35" t="str">
        <f>IFERROR(VLOOKUP(R25,BASE_DADOS!A:E,5,0),"")</f>
        <v>23H45</v>
      </c>
      <c r="F25" s="25"/>
      <c r="G25" s="25"/>
      <c r="H25" s="25"/>
      <c r="I25" s="25"/>
      <c r="J25" s="25"/>
      <c r="K25" s="26"/>
      <c r="L25" s="54">
        <f>VLOOKUP(R25,BASE_DADOS!A:O,14,0)</f>
        <v>5.7000000000000002E-2</v>
      </c>
      <c r="M25" s="54">
        <f>VLOOKUP(R25,BASE_DADOS!A:O,15,0)</f>
        <v>0.23799999999999999</v>
      </c>
      <c r="N25" s="27">
        <f>VLOOKUP(R25,BASE_DADOS!A:O,12,0)</f>
        <v>78086.351999999999</v>
      </c>
      <c r="O25" s="28">
        <f t="shared" si="3"/>
        <v>0</v>
      </c>
      <c r="P25" s="32"/>
      <c r="Q25" s="32"/>
      <c r="R25" s="31" t="str">
        <f t="shared" si="0"/>
        <v>SC6_OESTESÉRIE PREMIUM</v>
      </c>
      <c r="S25" s="31">
        <f>F25*VLOOKUP(R25,BASE_DADOS!A:O,6,0)</f>
        <v>0</v>
      </c>
      <c r="T25" s="31">
        <f>G25*VLOOKUP(R25,BASE_DADOS!A:O,7,0)</f>
        <v>0</v>
      </c>
      <c r="U25" s="31">
        <f>H25*VLOOKUP(R25,BASE_DADOS!A:O,8,0)</f>
        <v>0</v>
      </c>
      <c r="V25" s="31">
        <f>I25*VLOOKUP(R25,BASE_DADOS!A:O,9,0)</f>
        <v>0</v>
      </c>
      <c r="W25" s="31">
        <f>J25*VLOOKUP(R25,BASE_DADOS!A:O,10,0)</f>
        <v>0</v>
      </c>
      <c r="X25" s="31">
        <f t="shared" si="1"/>
        <v>0</v>
      </c>
      <c r="Y25" s="31">
        <f t="shared" si="2"/>
        <v>0</v>
      </c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3"/>
    </row>
    <row r="26" spans="1:36" ht="15" customHeight="1">
      <c r="A26" s="21"/>
      <c r="B26" s="286" t="s">
        <v>26</v>
      </c>
      <c r="C26" s="33" t="str">
        <f>BASE_DADOS!C208</f>
        <v>BRASIL CAMINHONEIRO</v>
      </c>
      <c r="D26" s="35" t="str">
        <f>IFERROR(VLOOKUP(R26,BASE_DADOS!A:E,4,0),"")</f>
        <v>SAB</v>
      </c>
      <c r="E26" s="35" t="str">
        <f>IFERROR(VLOOKUP(R26,BASE_DADOS!A:E,5,0),"")</f>
        <v>07H00</v>
      </c>
      <c r="F26" s="25"/>
      <c r="G26" s="25"/>
      <c r="H26" s="25"/>
      <c r="I26" s="25"/>
      <c r="J26" s="25"/>
      <c r="K26" s="26"/>
      <c r="L26" s="54">
        <f>VLOOKUP(R26,BASE_DADOS!A:O,14,0)</f>
        <v>0.16916666666666666</v>
      </c>
      <c r="M26" s="54">
        <f>VLOOKUP(R26,BASE_DADOS!A:O,15,0)</f>
        <v>0.28591549295774649</v>
      </c>
      <c r="N26" s="27">
        <f>VLOOKUP(R26,BASE_DADOS!A:O,12,0)</f>
        <v>231747.50666666665</v>
      </c>
      <c r="O26" s="28">
        <f t="shared" si="3"/>
        <v>0</v>
      </c>
      <c r="P26" s="5"/>
      <c r="Q26" s="32"/>
      <c r="R26" s="31" t="str">
        <f t="shared" si="0"/>
        <v>SC6_OESTEBRASIL CAMINHONEIRO</v>
      </c>
      <c r="S26" s="31">
        <f>F26*VLOOKUP(R26,BASE_DADOS!A:O,6,0)</f>
        <v>0</v>
      </c>
      <c r="T26" s="31">
        <f>G26*VLOOKUP(R26,BASE_DADOS!A:O,7,0)</f>
        <v>0</v>
      </c>
      <c r="U26" s="31">
        <f>H26*VLOOKUP(R26,BASE_DADOS!A:O,8,0)</f>
        <v>0</v>
      </c>
      <c r="V26" s="31">
        <f>I26*VLOOKUP(R26,BASE_DADOS!A:O,9,0)</f>
        <v>0</v>
      </c>
      <c r="W26" s="31">
        <f>J26*VLOOKUP(R26,BASE_DADOS!A:O,10,0)</f>
        <v>0</v>
      </c>
      <c r="X26" s="31">
        <f t="shared" si="1"/>
        <v>0</v>
      </c>
      <c r="Y26" s="31">
        <f t="shared" si="2"/>
        <v>0</v>
      </c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3"/>
    </row>
    <row r="27" spans="1:36" ht="15" customHeight="1">
      <c r="A27" s="21"/>
      <c r="B27" s="273"/>
      <c r="C27" s="33" t="str">
        <f>BASE_DADOS!C209</f>
        <v>FALA BRASIL - EDIÇÃO DE SÁBADO</v>
      </c>
      <c r="D27" s="35" t="str">
        <f>IFERROR(VLOOKUP(R27,BASE_DADOS!A:E,4,0),"")</f>
        <v>SAB</v>
      </c>
      <c r="E27" s="35" t="str">
        <f>IFERROR(VLOOKUP(R27,BASE_DADOS!A:E,5,0),"")</f>
        <v>07H30</v>
      </c>
      <c r="F27" s="25"/>
      <c r="G27" s="25"/>
      <c r="H27" s="25"/>
      <c r="I27" s="25"/>
      <c r="J27" s="25"/>
      <c r="K27" s="26"/>
      <c r="L27" s="54">
        <f>VLOOKUP(R27,BASE_DADOS!A:O,14,0)</f>
        <v>0.16916666666666666</v>
      </c>
      <c r="M27" s="54">
        <f>VLOOKUP(R27,BASE_DADOS!A:O,15,0)</f>
        <v>0.28591549295774649</v>
      </c>
      <c r="N27" s="27">
        <f>VLOOKUP(R27,BASE_DADOS!A:O,12,0)</f>
        <v>231747.50666666665</v>
      </c>
      <c r="O27" s="28">
        <f t="shared" si="3"/>
        <v>0</v>
      </c>
      <c r="P27" s="5"/>
      <c r="Q27" s="32"/>
      <c r="R27" s="31" t="str">
        <f t="shared" si="0"/>
        <v>SC6_OESTEFALA BRASIL - EDIÇÃO DE SÁBADO</v>
      </c>
      <c r="S27" s="31">
        <f>F27*VLOOKUP(R27,BASE_DADOS!A:O,6,0)</f>
        <v>0</v>
      </c>
      <c r="T27" s="31">
        <f>G27*VLOOKUP(R27,BASE_DADOS!A:O,7,0)</f>
        <v>0</v>
      </c>
      <c r="U27" s="31">
        <f>H27*VLOOKUP(R27,BASE_DADOS!A:O,8,0)</f>
        <v>0</v>
      </c>
      <c r="V27" s="31">
        <f>I27*VLOOKUP(R27,BASE_DADOS!A:O,9,0)</f>
        <v>0</v>
      </c>
      <c r="W27" s="31">
        <f>J27*VLOOKUP(R27,BASE_DADOS!A:O,10,0)</f>
        <v>0</v>
      </c>
      <c r="X27" s="31">
        <f t="shared" si="1"/>
        <v>0</v>
      </c>
      <c r="Y27" s="31">
        <f t="shared" si="2"/>
        <v>0</v>
      </c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3"/>
    </row>
    <row r="28" spans="1:36" ht="15" customHeight="1">
      <c r="A28" s="21"/>
      <c r="B28" s="273"/>
      <c r="C28" s="33" t="str">
        <f>BASE_DADOS!C210</f>
        <v>BALANÇO GERAL SC - ED SÁBADO - ESTADUAL (1)</v>
      </c>
      <c r="D28" s="35" t="str">
        <f>IFERROR(VLOOKUP(R28,BASE_DADOS!A:E,4,0),"")</f>
        <v>SAB</v>
      </c>
      <c r="E28" s="35" t="str">
        <f>IFERROR(VLOOKUP(R28,BASE_DADOS!A:E,5,0),"")</f>
        <v>12H00</v>
      </c>
      <c r="F28" s="25"/>
      <c r="G28" s="25"/>
      <c r="H28" s="25"/>
      <c r="I28" s="25"/>
      <c r="J28" s="25"/>
      <c r="K28" s="26"/>
      <c r="L28" s="54">
        <f>VLOOKUP(R28,BASE_DADOS!A:O,14,0)</f>
        <v>0.16916666666666666</v>
      </c>
      <c r="M28" s="54">
        <f>VLOOKUP(R28,BASE_DADOS!A:O,15,0)</f>
        <v>0.28591549295774649</v>
      </c>
      <c r="N28" s="27">
        <f>VLOOKUP(R28,BASE_DADOS!A:O,12,0)</f>
        <v>231747.50666666665</v>
      </c>
      <c r="O28" s="28">
        <f t="shared" si="3"/>
        <v>0</v>
      </c>
      <c r="P28" s="5"/>
      <c r="Q28" s="5"/>
      <c r="R28" s="31" t="str">
        <f t="shared" si="0"/>
        <v>SC6_OESTEBALANÇO GERAL SC - ED SÁBADO - ESTADUAL (1)</v>
      </c>
      <c r="S28" s="31">
        <f>F28*VLOOKUP(R28,BASE_DADOS!A:O,6,0)</f>
        <v>0</v>
      </c>
      <c r="T28" s="31">
        <f>G28*VLOOKUP(R28,BASE_DADOS!A:O,7,0)</f>
        <v>0</v>
      </c>
      <c r="U28" s="31">
        <f>H28*VLOOKUP(R28,BASE_DADOS!A:O,8,0)</f>
        <v>0</v>
      </c>
      <c r="V28" s="31">
        <f>I28*VLOOKUP(R28,BASE_DADOS!A:O,9,0)</f>
        <v>0</v>
      </c>
      <c r="W28" s="31">
        <f>J28*VLOOKUP(R28,BASE_DADOS!A:O,10,0)</f>
        <v>0</v>
      </c>
      <c r="X28" s="31">
        <f t="shared" si="1"/>
        <v>0</v>
      </c>
      <c r="Y28" s="31">
        <f t="shared" si="2"/>
        <v>0</v>
      </c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3"/>
    </row>
    <row r="29" spans="1:36" ht="15.75" customHeight="1">
      <c r="A29" s="21"/>
      <c r="B29" s="273"/>
      <c r="C29" s="22" t="str">
        <f>BASE_DADOS!C211</f>
        <v>CLUBE DA BOLA</v>
      </c>
      <c r="D29" s="35" t="str">
        <f>IFERROR(VLOOKUP(R29,BASE_DADOS!A:E,4,0),"")</f>
        <v>SAB</v>
      </c>
      <c r="E29" s="35" t="str">
        <f>IFERROR(VLOOKUP(R29,BASE_DADOS!A:E,5,0),"")</f>
        <v>13H30</v>
      </c>
      <c r="F29" s="25"/>
      <c r="G29" s="25"/>
      <c r="H29" s="25"/>
      <c r="I29" s="25"/>
      <c r="J29" s="25"/>
      <c r="K29" s="26"/>
      <c r="L29" s="54">
        <f>VLOOKUP(R29,BASE_DADOS!A:O,14,0)</f>
        <v>0.16916666666666666</v>
      </c>
      <c r="M29" s="54">
        <f>VLOOKUP(R29,BASE_DADOS!A:O,15,0)</f>
        <v>0.28591549295774649</v>
      </c>
      <c r="N29" s="27">
        <f>VLOOKUP(R29,BASE_DADOS!A:O,12,0)</f>
        <v>231747.50666666665</v>
      </c>
      <c r="O29" s="28">
        <f t="shared" si="3"/>
        <v>0</v>
      </c>
      <c r="P29" s="5"/>
      <c r="Q29" s="5"/>
      <c r="R29" s="31" t="str">
        <f t="shared" si="0"/>
        <v>SC6_OESTECLUBE DA BOLA</v>
      </c>
      <c r="S29" s="31">
        <f>F29*VLOOKUP(R29,BASE_DADOS!A:O,6,0)</f>
        <v>0</v>
      </c>
      <c r="T29" s="31">
        <f>G29*VLOOKUP(R29,BASE_DADOS!A:O,7,0)</f>
        <v>0</v>
      </c>
      <c r="U29" s="31">
        <f>H29*VLOOKUP(R29,BASE_DADOS!A:O,8,0)</f>
        <v>0</v>
      </c>
      <c r="V29" s="31">
        <f>I29*VLOOKUP(R29,BASE_DADOS!A:O,9,0)</f>
        <v>0</v>
      </c>
      <c r="W29" s="31">
        <f>J29*VLOOKUP(R29,BASE_DADOS!A:O,10,0)</f>
        <v>0</v>
      </c>
      <c r="X29" s="31">
        <f t="shared" si="1"/>
        <v>0</v>
      </c>
      <c r="Y29" s="31">
        <f t="shared" si="2"/>
        <v>0</v>
      </c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3"/>
    </row>
    <row r="30" spans="1:36" ht="15.75" customHeight="1">
      <c r="A30" s="21"/>
      <c r="B30" s="273"/>
      <c r="C30" s="33" t="str">
        <f>BASE_DADOS!C212</f>
        <v>CINE AVENTURA</v>
      </c>
      <c r="D30" s="35" t="str">
        <f>IFERROR(VLOOKUP(R30,BASE_DADOS!A:E,4,0),"")</f>
        <v>SAB</v>
      </c>
      <c r="E30" s="35" t="str">
        <f>IFERROR(VLOOKUP(R30,BASE_DADOS!A:E,5,0),"")</f>
        <v>15H00</v>
      </c>
      <c r="F30" s="25"/>
      <c r="G30" s="25"/>
      <c r="H30" s="25"/>
      <c r="I30" s="25"/>
      <c r="J30" s="25"/>
      <c r="K30" s="26"/>
      <c r="L30" s="54">
        <f>VLOOKUP(R30,BASE_DADOS!A:O,14,0)</f>
        <v>0.16916666666666666</v>
      </c>
      <c r="M30" s="54">
        <f>VLOOKUP(R30,BASE_DADOS!A:O,15,0)</f>
        <v>0.28591549295774649</v>
      </c>
      <c r="N30" s="27">
        <f>VLOOKUP(R30,BASE_DADOS!A:O,12,0)</f>
        <v>231747.50666666665</v>
      </c>
      <c r="O30" s="28">
        <f t="shared" si="3"/>
        <v>0</v>
      </c>
      <c r="P30" s="5"/>
      <c r="Q30" s="5"/>
      <c r="R30" s="31" t="str">
        <f t="shared" si="0"/>
        <v>SC6_OESTECINE AVENTURA</v>
      </c>
      <c r="S30" s="31">
        <f>F30*VLOOKUP(R30,BASE_DADOS!A:O,6,0)</f>
        <v>0</v>
      </c>
      <c r="T30" s="31">
        <f>G30*VLOOKUP(R30,BASE_DADOS!A:O,7,0)</f>
        <v>0</v>
      </c>
      <c r="U30" s="31">
        <f>H30*VLOOKUP(R30,BASE_DADOS!A:O,8,0)</f>
        <v>0</v>
      </c>
      <c r="V30" s="31">
        <f>I30*VLOOKUP(R30,BASE_DADOS!A:O,9,0)</f>
        <v>0</v>
      </c>
      <c r="W30" s="31">
        <f>J30*VLOOKUP(R30,BASE_DADOS!A:O,10,0)</f>
        <v>0</v>
      </c>
      <c r="X30" s="31">
        <f t="shared" si="1"/>
        <v>0</v>
      </c>
      <c r="Y30" s="31">
        <f t="shared" si="2"/>
        <v>0</v>
      </c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3"/>
    </row>
    <row r="31" spans="1:36" ht="15.75" customHeight="1">
      <c r="A31" s="21"/>
      <c r="B31" s="273"/>
      <c r="C31" s="33" t="str">
        <f>BASE_DADOS!C213</f>
        <v>CIDADE ALERTA - EDIÇÃO DE SÁBADO 1</v>
      </c>
      <c r="D31" s="35" t="str">
        <f>IFERROR(VLOOKUP(R31,BASE_DADOS!A:E,4,0),"")</f>
        <v>SAB</v>
      </c>
      <c r="E31" s="35" t="str">
        <f>IFERROR(VLOOKUP(R31,BASE_DADOS!A:E,5,0),"")</f>
        <v>17H00</v>
      </c>
      <c r="F31" s="25"/>
      <c r="G31" s="25"/>
      <c r="H31" s="25"/>
      <c r="I31" s="25"/>
      <c r="J31" s="25"/>
      <c r="K31" s="26"/>
      <c r="L31" s="54">
        <f>VLOOKUP(R31,BASE_DADOS!A:O,14,0)</f>
        <v>0.16916666666666666</v>
      </c>
      <c r="M31" s="54">
        <f>VLOOKUP(R31,BASE_DADOS!A:O,15,0)</f>
        <v>0.28591549295774649</v>
      </c>
      <c r="N31" s="27">
        <f>VLOOKUP(R31,BASE_DADOS!A:O,12,0)</f>
        <v>231747.50666666665</v>
      </c>
      <c r="O31" s="28">
        <f t="shared" si="3"/>
        <v>0</v>
      </c>
      <c r="P31" s="5"/>
      <c r="Q31" s="5"/>
      <c r="R31" s="31" t="str">
        <f t="shared" si="0"/>
        <v>SC6_OESTECIDADE ALERTA - EDIÇÃO DE SÁBADO 1</v>
      </c>
      <c r="S31" s="31">
        <f>F31*VLOOKUP(R31,BASE_DADOS!A:O,6,0)</f>
        <v>0</v>
      </c>
      <c r="T31" s="31">
        <f>G31*VLOOKUP(R31,BASE_DADOS!A:O,7,0)</f>
        <v>0</v>
      </c>
      <c r="U31" s="31">
        <f>H31*VLOOKUP(R31,BASE_DADOS!A:O,8,0)</f>
        <v>0</v>
      </c>
      <c r="V31" s="31">
        <f>I31*VLOOKUP(R31,BASE_DADOS!A:O,9,0)</f>
        <v>0</v>
      </c>
      <c r="W31" s="31">
        <f>J31*VLOOKUP(R31,BASE_DADOS!A:O,10,0)</f>
        <v>0</v>
      </c>
      <c r="X31" s="31">
        <f t="shared" si="1"/>
        <v>0</v>
      </c>
      <c r="Y31" s="31">
        <f t="shared" si="2"/>
        <v>0</v>
      </c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3"/>
    </row>
    <row r="32" spans="1:36" ht="15.75" customHeight="1">
      <c r="A32" s="21"/>
      <c r="B32" s="273"/>
      <c r="C32" s="33" t="str">
        <f>BASE_DADOS!C214</f>
        <v>JORNAL DA RECORD - EDIÇÃO DE SÁBADO</v>
      </c>
      <c r="D32" s="35" t="str">
        <f>IFERROR(VLOOKUP(R32,BASE_DADOS!A:E,4,0),"")</f>
        <v>SAB</v>
      </c>
      <c r="E32" s="35" t="str">
        <f>IFERROR(VLOOKUP(R32,BASE_DADOS!A:E,5,0),"")</f>
        <v>19H45</v>
      </c>
      <c r="F32" s="25"/>
      <c r="G32" s="25"/>
      <c r="H32" s="25"/>
      <c r="I32" s="25"/>
      <c r="J32" s="25"/>
      <c r="K32" s="26"/>
      <c r="L32" s="54">
        <f>VLOOKUP(R32,BASE_DADOS!A:O,14,0)</f>
        <v>0.16916666666666666</v>
      </c>
      <c r="M32" s="54">
        <f>VLOOKUP(R32,BASE_DADOS!A:O,15,0)</f>
        <v>0.28591549295774649</v>
      </c>
      <c r="N32" s="27">
        <f>VLOOKUP(R32,BASE_DADOS!A:O,12,0)</f>
        <v>231747.50666666665</v>
      </c>
      <c r="O32" s="28">
        <f t="shared" si="3"/>
        <v>0</v>
      </c>
      <c r="P32" s="32"/>
      <c r="Q32" s="32"/>
      <c r="R32" s="31" t="str">
        <f t="shared" si="0"/>
        <v>SC6_OESTEJORNAL DA RECORD - EDIÇÃO DE SÁBADO</v>
      </c>
      <c r="S32" s="31">
        <f>F32*VLOOKUP(R32,BASE_DADOS!A:O,6,0)</f>
        <v>0</v>
      </c>
      <c r="T32" s="31">
        <f>G32*VLOOKUP(R32,BASE_DADOS!A:O,7,0)</f>
        <v>0</v>
      </c>
      <c r="U32" s="31">
        <f>H32*VLOOKUP(R32,BASE_DADOS!A:O,8,0)</f>
        <v>0</v>
      </c>
      <c r="V32" s="31">
        <f>I32*VLOOKUP(R32,BASE_DADOS!A:O,9,0)</f>
        <v>0</v>
      </c>
      <c r="W32" s="31">
        <f>J32*VLOOKUP(R32,BASE_DADOS!A:O,10,0)</f>
        <v>0</v>
      </c>
      <c r="X32" s="31">
        <f t="shared" si="1"/>
        <v>0</v>
      </c>
      <c r="Y32" s="31">
        <f t="shared" si="2"/>
        <v>0</v>
      </c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"/>
    </row>
    <row r="33" spans="1:36" ht="15.75" customHeight="1">
      <c r="A33" s="21"/>
      <c r="B33" s="273"/>
      <c r="C33" s="33" t="str">
        <f>BASE_DADOS!C215</f>
        <v xml:space="preserve">NOVELA 3 - MELHORES MOMENTOS </v>
      </c>
      <c r="D33" s="35" t="str">
        <f>IFERROR(VLOOKUP(R33,BASE_DADOS!A:E,4,0),"")</f>
        <v>SAB</v>
      </c>
      <c r="E33" s="35" t="str">
        <f>IFERROR(VLOOKUP(R33,BASE_DADOS!A:E,5,0),"")</f>
        <v>21H00</v>
      </c>
      <c r="F33" s="25"/>
      <c r="G33" s="25"/>
      <c r="H33" s="25"/>
      <c r="I33" s="25"/>
      <c r="J33" s="25"/>
      <c r="K33" s="26"/>
      <c r="L33" s="54">
        <f>VLOOKUP(R33,BASE_DADOS!A:O,14,0)</f>
        <v>0.16916666666666666</v>
      </c>
      <c r="M33" s="54">
        <f>VLOOKUP(R33,BASE_DADOS!A:O,15,0)</f>
        <v>0.28591549295774649</v>
      </c>
      <c r="N33" s="27">
        <f>VLOOKUP(R33,BASE_DADOS!A:O,12,0)</f>
        <v>231747.50666666665</v>
      </c>
      <c r="O33" s="28">
        <f t="shared" si="3"/>
        <v>0</v>
      </c>
      <c r="P33" s="32"/>
      <c r="Q33" s="32"/>
      <c r="R33" s="31" t="str">
        <f t="shared" si="0"/>
        <v xml:space="preserve">SC6_OESTENOVELA 3 - MELHORES MOMENTOS </v>
      </c>
      <c r="S33" s="31">
        <f>F33*VLOOKUP(R33,BASE_DADOS!A:O,6,0)</f>
        <v>0</v>
      </c>
      <c r="T33" s="31">
        <f>G33*VLOOKUP(R33,BASE_DADOS!A:O,7,0)</f>
        <v>0</v>
      </c>
      <c r="U33" s="31">
        <f>H33*VLOOKUP(R33,BASE_DADOS!A:O,8,0)</f>
        <v>0</v>
      </c>
      <c r="V33" s="31">
        <f>I33*VLOOKUP(R33,BASE_DADOS!A:O,9,0)</f>
        <v>0</v>
      </c>
      <c r="W33" s="31">
        <f>J33*VLOOKUP(R33,BASE_DADOS!A:O,10,0)</f>
        <v>0</v>
      </c>
      <c r="X33" s="31">
        <f t="shared" si="1"/>
        <v>0</v>
      </c>
      <c r="Y33" s="31">
        <f t="shared" si="2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"/>
    </row>
    <row r="34" spans="1:36" ht="15.75" customHeight="1">
      <c r="A34" s="21"/>
      <c r="B34" s="273"/>
      <c r="C34" s="33" t="str">
        <f>BASE_DADOS!C216</f>
        <v xml:space="preserve">SUPER TELA </v>
      </c>
      <c r="D34" s="35" t="str">
        <f>IFERROR(VLOOKUP(R34,BASE_DADOS!A:E,4,0),"")</f>
        <v>SAB</v>
      </c>
      <c r="E34" s="35" t="str">
        <f>IFERROR(VLOOKUP(R34,BASE_DADOS!A:E,5,0),"")</f>
        <v>22H30</v>
      </c>
      <c r="F34" s="25"/>
      <c r="G34" s="25"/>
      <c r="H34" s="25"/>
      <c r="I34" s="25"/>
      <c r="J34" s="25"/>
      <c r="K34" s="26"/>
      <c r="L34" s="54">
        <f>VLOOKUP(R34,BASE_DADOS!A:O,14,0)</f>
        <v>0.16916666666666666</v>
      </c>
      <c r="M34" s="54">
        <f>VLOOKUP(R34,BASE_DADOS!A:O,15,0)</f>
        <v>0.28591549295774649</v>
      </c>
      <c r="N34" s="27">
        <f>VLOOKUP(R34,BASE_DADOS!A:O,12,0)</f>
        <v>231747.50666666665</v>
      </c>
      <c r="O34" s="28">
        <f t="shared" si="3"/>
        <v>0</v>
      </c>
      <c r="P34" s="32"/>
      <c r="Q34" s="32"/>
      <c r="R34" s="31" t="str">
        <f t="shared" si="0"/>
        <v xml:space="preserve">SC6_OESTESUPER TELA </v>
      </c>
      <c r="S34" s="31">
        <f>F34*VLOOKUP(R34,BASE_DADOS!A:O,6,0)</f>
        <v>0</v>
      </c>
      <c r="T34" s="31">
        <f>G34*VLOOKUP(R34,BASE_DADOS!A:O,7,0)</f>
        <v>0</v>
      </c>
      <c r="U34" s="31">
        <f>H34*VLOOKUP(R34,BASE_DADOS!A:O,8,0)</f>
        <v>0</v>
      </c>
      <c r="V34" s="31">
        <f>I34*VLOOKUP(R34,BASE_DADOS!A:O,9,0)</f>
        <v>0</v>
      </c>
      <c r="W34" s="31">
        <f>J34*VLOOKUP(R34,BASE_DADOS!A:O,10,0)</f>
        <v>0</v>
      </c>
      <c r="X34" s="31">
        <f t="shared" si="1"/>
        <v>0</v>
      </c>
      <c r="Y34" s="31">
        <f t="shared" si="2"/>
        <v>0</v>
      </c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"/>
    </row>
    <row r="35" spans="1:36" ht="15.75" customHeight="1">
      <c r="A35" s="21"/>
      <c r="B35" s="275"/>
      <c r="C35" s="33" t="str">
        <f>BASE_DADOS!C217</f>
        <v>SÉRIE DE SÁBADO</v>
      </c>
      <c r="D35" s="35" t="str">
        <f>IFERROR(VLOOKUP(R35,BASE_DADOS!A:E,4,0),"")</f>
        <v>SÁB</v>
      </c>
      <c r="E35" s="35" t="str">
        <f>IFERROR(VLOOKUP(R35,BASE_DADOS!A:E,5,0),"")</f>
        <v>00H00</v>
      </c>
      <c r="F35" s="25"/>
      <c r="G35" s="25"/>
      <c r="H35" s="25"/>
      <c r="I35" s="25"/>
      <c r="J35" s="25"/>
      <c r="K35" s="26"/>
      <c r="L35" s="54">
        <f>VLOOKUP(R35,BASE_DADOS!A:O,14,0)</f>
        <v>0.16916666666666666</v>
      </c>
      <c r="M35" s="54">
        <f>VLOOKUP(R35,BASE_DADOS!A:O,15,0)</f>
        <v>0.28591549295774649</v>
      </c>
      <c r="N35" s="27">
        <f>VLOOKUP(R35,BASE_DADOS!A:O,12,0)</f>
        <v>231747.50666666665</v>
      </c>
      <c r="O35" s="28">
        <f t="shared" si="3"/>
        <v>0</v>
      </c>
      <c r="P35" s="32"/>
      <c r="Q35" s="32"/>
      <c r="R35" s="31" t="str">
        <f t="shared" si="0"/>
        <v>SC6_OESTESÉRIE DE SÁBADO</v>
      </c>
      <c r="S35" s="31">
        <f>F35*VLOOKUP(R35,BASE_DADOS!A:O,6,0)</f>
        <v>0</v>
      </c>
      <c r="T35" s="31">
        <f>G35*VLOOKUP(R35,BASE_DADOS!A:O,7,0)</f>
        <v>0</v>
      </c>
      <c r="U35" s="31">
        <f>H35*VLOOKUP(R35,BASE_DADOS!A:O,8,0)</f>
        <v>0</v>
      </c>
      <c r="V35" s="31">
        <f>I35*VLOOKUP(R35,BASE_DADOS!A:O,9,0)</f>
        <v>0</v>
      </c>
      <c r="W35" s="31">
        <f>J35*VLOOKUP(R35,BASE_DADOS!A:O,10,0)</f>
        <v>0</v>
      </c>
      <c r="X35" s="31">
        <f t="shared" si="1"/>
        <v>0</v>
      </c>
      <c r="Y35" s="31">
        <f t="shared" si="2"/>
        <v>0</v>
      </c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"/>
    </row>
    <row r="36" spans="1:36" ht="14.25" customHeight="1">
      <c r="A36" s="21"/>
      <c r="B36" s="286" t="s">
        <v>27</v>
      </c>
      <c r="C36" s="22" t="str">
        <f>BASE_DADOS!C218</f>
        <v>AGRO SAÚDE E COOPERAÇÃO</v>
      </c>
      <c r="D36" s="35" t="str">
        <f>IFERROR(VLOOKUP(R36,BASE_DADOS!A:E,4,0),"")</f>
        <v>DOM</v>
      </c>
      <c r="E36" s="35" t="str">
        <f>IFERROR(VLOOKUP(R36,BASE_DADOS!A:E,5,0),"")</f>
        <v>09H00</v>
      </c>
      <c r="F36" s="25"/>
      <c r="G36" s="25"/>
      <c r="H36" s="25"/>
      <c r="I36" s="25"/>
      <c r="J36" s="25"/>
      <c r="K36" s="26"/>
      <c r="L36" s="54">
        <f>VLOOKUP(R36,BASE_DADOS!A:O,14,0)</f>
        <v>0.14249999999999999</v>
      </c>
      <c r="M36" s="54">
        <f>VLOOKUP(R36,BASE_DADOS!A:O,15,0)</f>
        <v>0.22036082474226804</v>
      </c>
      <c r="N36" s="27">
        <f>VLOOKUP(R36,BASE_DADOS!A:O,12,0)</f>
        <v>195215.87999999998</v>
      </c>
      <c r="O36" s="28">
        <f t="shared" si="3"/>
        <v>0</v>
      </c>
      <c r="P36" s="5"/>
      <c r="Q36" s="5"/>
      <c r="R36" s="31" t="str">
        <f t="shared" si="0"/>
        <v>SC6_OESTEAGRO SAÚDE E COOPERAÇÃO</v>
      </c>
      <c r="S36" s="31">
        <f>F36*VLOOKUP(R36,BASE_DADOS!A:O,6,0)</f>
        <v>0</v>
      </c>
      <c r="T36" s="31">
        <f>G36*VLOOKUP(R36,BASE_DADOS!A:O,7,0)</f>
        <v>0</v>
      </c>
      <c r="U36" s="31">
        <f>H36*VLOOKUP(R36,BASE_DADOS!A:O,8,0)</f>
        <v>0</v>
      </c>
      <c r="V36" s="31">
        <f>I36*VLOOKUP(R36,BASE_DADOS!A:O,9,0)</f>
        <v>0</v>
      </c>
      <c r="W36" s="31">
        <f>J36*VLOOKUP(R36,BASE_DADOS!A:O,10,0)</f>
        <v>0</v>
      </c>
      <c r="X36" s="31">
        <f t="shared" si="1"/>
        <v>0</v>
      </c>
      <c r="Y36" s="31">
        <f t="shared" si="2"/>
        <v>0</v>
      </c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3"/>
    </row>
    <row r="37" spans="1:36" ht="15.75" customHeight="1">
      <c r="A37" s="21"/>
      <c r="B37" s="273"/>
      <c r="C37" s="22" t="str">
        <f>BASE_DADOS!C219</f>
        <v>OESTE RURAL</v>
      </c>
      <c r="D37" s="35" t="str">
        <f>IFERROR(VLOOKUP(R37,BASE_DADOS!A:E,4,0),"")</f>
        <v>DOM</v>
      </c>
      <c r="E37" s="35" t="str">
        <f>IFERROR(VLOOKUP(R37,BASE_DADOS!A:E,5,0),"")</f>
        <v>09H30</v>
      </c>
      <c r="F37" s="25"/>
      <c r="G37" s="25"/>
      <c r="H37" s="25"/>
      <c r="I37" s="25"/>
      <c r="J37" s="25"/>
      <c r="K37" s="26"/>
      <c r="L37" s="54">
        <f>VLOOKUP(R37,BASE_DADOS!A:O,14,0)</f>
        <v>0.14249999999999999</v>
      </c>
      <c r="M37" s="54">
        <f>VLOOKUP(R37,BASE_DADOS!A:O,15,0)</f>
        <v>0.22036082474226804</v>
      </c>
      <c r="N37" s="27">
        <f>VLOOKUP(R37,BASE_DADOS!A:O,12,0)</f>
        <v>195215.87999999998</v>
      </c>
      <c r="O37" s="28">
        <f t="shared" si="3"/>
        <v>0</v>
      </c>
      <c r="P37" s="5"/>
      <c r="Q37" s="5"/>
      <c r="R37" s="31" t="str">
        <f t="shared" si="0"/>
        <v>SC6_OESTEOESTE RURAL</v>
      </c>
      <c r="S37" s="31">
        <f>F37*VLOOKUP(R37,BASE_DADOS!A:O,6,0)</f>
        <v>0</v>
      </c>
      <c r="T37" s="31">
        <f>G37*VLOOKUP(R37,BASE_DADOS!A:O,7,0)</f>
        <v>0</v>
      </c>
      <c r="U37" s="31">
        <f>H37*VLOOKUP(R37,BASE_DADOS!A:O,8,0)</f>
        <v>0</v>
      </c>
      <c r="V37" s="31">
        <f>I37*VLOOKUP(R37,BASE_DADOS!A:O,9,0)</f>
        <v>0</v>
      </c>
      <c r="W37" s="31">
        <f>J37*VLOOKUP(R37,BASE_DADOS!A:O,10,0)</f>
        <v>0</v>
      </c>
      <c r="X37" s="31">
        <f t="shared" si="1"/>
        <v>0</v>
      </c>
      <c r="Y37" s="31">
        <f t="shared" si="2"/>
        <v>0</v>
      </c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3"/>
    </row>
    <row r="38" spans="1:36" ht="15" customHeight="1">
      <c r="A38" s="21"/>
      <c r="B38" s="273"/>
      <c r="C38" s="22" t="str">
        <f>BASE_DADOS!C220</f>
        <v>CASA MAIS</v>
      </c>
      <c r="D38" s="35" t="str">
        <f>IFERROR(VLOOKUP(R38,BASE_DADOS!A:E,4,0),"")</f>
        <v>DOM</v>
      </c>
      <c r="E38" s="35" t="str">
        <f>IFERROR(VLOOKUP(R38,BASE_DADOS!A:E,5,0),"")</f>
        <v>10H00</v>
      </c>
      <c r="F38" s="25"/>
      <c r="G38" s="25"/>
      <c r="H38" s="25"/>
      <c r="I38" s="25"/>
      <c r="J38" s="25"/>
      <c r="K38" s="26"/>
      <c r="L38" s="54">
        <f>VLOOKUP(R38,BASE_DADOS!A:O,14,0)</f>
        <v>0.14249999999999999</v>
      </c>
      <c r="M38" s="54">
        <f>VLOOKUP(R38,BASE_DADOS!A:O,15,0)</f>
        <v>0.22036082474226804</v>
      </c>
      <c r="N38" s="27">
        <f>VLOOKUP(R38,BASE_DADOS!A:O,12,0)</f>
        <v>195215.87999999998</v>
      </c>
      <c r="O38" s="28">
        <f t="shared" si="3"/>
        <v>0</v>
      </c>
      <c r="P38" s="5"/>
      <c r="Q38" s="5"/>
      <c r="R38" s="31" t="str">
        <f t="shared" si="0"/>
        <v>SC6_OESTECASA MAIS</v>
      </c>
      <c r="S38" s="31">
        <f>F38*VLOOKUP(R38,BASE_DADOS!A:O,6,0)</f>
        <v>0</v>
      </c>
      <c r="T38" s="31">
        <f>G38*VLOOKUP(R38,BASE_DADOS!A:O,7,0)</f>
        <v>0</v>
      </c>
      <c r="U38" s="31">
        <f>H38*VLOOKUP(R38,BASE_DADOS!A:O,8,0)</f>
        <v>0</v>
      </c>
      <c r="V38" s="31">
        <f>I38*VLOOKUP(R38,BASE_DADOS!A:O,9,0)</f>
        <v>0</v>
      </c>
      <c r="W38" s="31">
        <f>J38*VLOOKUP(R38,BASE_DADOS!A:O,10,0)</f>
        <v>0</v>
      </c>
      <c r="X38" s="31">
        <f t="shared" si="1"/>
        <v>0</v>
      </c>
      <c r="Y38" s="31">
        <f t="shared" si="2"/>
        <v>0</v>
      </c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3"/>
    </row>
    <row r="39" spans="1:36" ht="15.75" customHeight="1">
      <c r="A39" s="36"/>
      <c r="B39" s="273"/>
      <c r="C39" s="33" t="str">
        <f>BASE_DADOS!C221</f>
        <v>CINE MAIOR</v>
      </c>
      <c r="D39" s="35" t="str">
        <f>IFERROR(VLOOKUP(R39,BASE_DADOS!A:E,4,0),"")</f>
        <v>DOM</v>
      </c>
      <c r="E39" s="35" t="str">
        <f>IFERROR(VLOOKUP(R39,BASE_DADOS!A:E,5,0),"")</f>
        <v>13H30</v>
      </c>
      <c r="F39" s="25"/>
      <c r="G39" s="25"/>
      <c r="H39" s="25"/>
      <c r="I39" s="25"/>
      <c r="J39" s="25"/>
      <c r="K39" s="26"/>
      <c r="L39" s="54">
        <f>VLOOKUP(R39,BASE_DADOS!A:O,14,0)</f>
        <v>0.14249999999999999</v>
      </c>
      <c r="M39" s="54">
        <f>VLOOKUP(R39,BASE_DADOS!A:O,15,0)</f>
        <v>0.22036082474226804</v>
      </c>
      <c r="N39" s="27">
        <f>VLOOKUP(R39,BASE_DADOS!A:O,12,0)</f>
        <v>195215.87999999998</v>
      </c>
      <c r="O39" s="28">
        <f t="shared" si="3"/>
        <v>0</v>
      </c>
      <c r="P39" s="5"/>
      <c r="Q39" s="5"/>
      <c r="R39" s="31" t="str">
        <f t="shared" si="0"/>
        <v>SC6_OESTECINE MAIOR</v>
      </c>
      <c r="S39" s="31">
        <f>F39*VLOOKUP(R39,BASE_DADOS!A:O,6,0)</f>
        <v>0</v>
      </c>
      <c r="T39" s="31">
        <f>G39*VLOOKUP(R39,BASE_DADOS!A:O,7,0)</f>
        <v>0</v>
      </c>
      <c r="U39" s="31">
        <f>H39*VLOOKUP(R39,BASE_DADOS!A:O,8,0)</f>
        <v>0</v>
      </c>
      <c r="V39" s="31">
        <f>I39*VLOOKUP(R39,BASE_DADOS!A:O,9,0)</f>
        <v>0</v>
      </c>
      <c r="W39" s="31">
        <f>J39*VLOOKUP(R39,BASE_DADOS!A:O,10,0)</f>
        <v>0</v>
      </c>
      <c r="X39" s="31">
        <f t="shared" si="1"/>
        <v>0</v>
      </c>
      <c r="Y39" s="31">
        <f t="shared" si="2"/>
        <v>0</v>
      </c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3"/>
    </row>
    <row r="40" spans="1:36" ht="15.75" customHeight="1">
      <c r="A40" s="36"/>
      <c r="B40" s="273"/>
      <c r="C40" s="33" t="str">
        <f>BASE_DADOS!C222</f>
        <v>HORA DO FARO</v>
      </c>
      <c r="D40" s="35" t="str">
        <f>IFERROR(VLOOKUP(R40,BASE_DADOS!A:E,4,0),"")</f>
        <v>DOM</v>
      </c>
      <c r="E40" s="35" t="str">
        <f>IFERROR(VLOOKUP(R40,BASE_DADOS!A:E,5,0),"")</f>
        <v>15H45</v>
      </c>
      <c r="F40" s="25"/>
      <c r="G40" s="25"/>
      <c r="H40" s="25"/>
      <c r="I40" s="25"/>
      <c r="J40" s="25"/>
      <c r="K40" s="26"/>
      <c r="L40" s="54">
        <f>VLOOKUP(R40,BASE_DADOS!A:O,14,0)</f>
        <v>0.14249999999999999</v>
      </c>
      <c r="M40" s="54">
        <f>VLOOKUP(R40,BASE_DADOS!A:O,15,0)</f>
        <v>0.22036082474226804</v>
      </c>
      <c r="N40" s="27">
        <f>VLOOKUP(R40,BASE_DADOS!A:O,12,0)</f>
        <v>195215.87999999998</v>
      </c>
      <c r="O40" s="28">
        <f t="shared" si="3"/>
        <v>0</v>
      </c>
      <c r="P40" s="5"/>
      <c r="Q40" s="5"/>
      <c r="R40" s="31" t="str">
        <f t="shared" si="0"/>
        <v>SC6_OESTEHORA DO FARO</v>
      </c>
      <c r="S40" s="31">
        <f>F40*VLOOKUP(R40,BASE_DADOS!A:O,6,0)</f>
        <v>0</v>
      </c>
      <c r="T40" s="31">
        <f>G40*VLOOKUP(R40,BASE_DADOS!A:O,7,0)</f>
        <v>0</v>
      </c>
      <c r="U40" s="31">
        <f>H40*VLOOKUP(R40,BASE_DADOS!A:O,8,0)</f>
        <v>0</v>
      </c>
      <c r="V40" s="31">
        <f>I40*VLOOKUP(R40,BASE_DADOS!A:O,9,0)</f>
        <v>0</v>
      </c>
      <c r="W40" s="31">
        <f>J40*VLOOKUP(R40,BASE_DADOS!A:O,10,0)</f>
        <v>0</v>
      </c>
      <c r="X40" s="31">
        <f t="shared" si="1"/>
        <v>0</v>
      </c>
      <c r="Y40" s="31">
        <f t="shared" si="2"/>
        <v>0</v>
      </c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"/>
    </row>
    <row r="41" spans="1:36" ht="15.75" customHeight="1">
      <c r="A41" s="36"/>
      <c r="B41" s="273"/>
      <c r="C41" s="33" t="str">
        <f>BASE_DADOS!C223</f>
        <v>REALITY SHOW 4</v>
      </c>
      <c r="D41" s="35" t="str">
        <f>IFERROR(VLOOKUP(R41,BASE_DADOS!A:E,4,0),"")</f>
        <v>DOM</v>
      </c>
      <c r="E41" s="35" t="str">
        <f>IFERROR(VLOOKUP(R41,BASE_DADOS!A:E,5,0),"")</f>
        <v>18H00</v>
      </c>
      <c r="F41" s="25"/>
      <c r="G41" s="25"/>
      <c r="H41" s="25"/>
      <c r="I41" s="25"/>
      <c r="J41" s="25"/>
      <c r="K41" s="26"/>
      <c r="L41" s="54">
        <f>VLOOKUP(R41,BASE_DADOS!A:O,14,0)</f>
        <v>0.14249999999999999</v>
      </c>
      <c r="M41" s="54">
        <f>VLOOKUP(R41,BASE_DADOS!A:O,15,0)</f>
        <v>0.22036082474226804</v>
      </c>
      <c r="N41" s="27">
        <f>VLOOKUP(R41,BASE_DADOS!A:O,12,0)</f>
        <v>195215.87999999998</v>
      </c>
      <c r="O41" s="28">
        <f t="shared" si="3"/>
        <v>0</v>
      </c>
      <c r="P41" s="5"/>
      <c r="Q41" s="5"/>
      <c r="R41" s="31" t="str">
        <f t="shared" si="0"/>
        <v>SC6_OESTEREALITY SHOW 4</v>
      </c>
      <c r="S41" s="31">
        <f>F41*VLOOKUP(R41,BASE_DADOS!A:O,6,0)</f>
        <v>0</v>
      </c>
      <c r="T41" s="31">
        <f>G41*VLOOKUP(R41,BASE_DADOS!A:O,7,0)</f>
        <v>0</v>
      </c>
      <c r="U41" s="31">
        <f>H41*VLOOKUP(R41,BASE_DADOS!A:O,8,0)</f>
        <v>0</v>
      </c>
      <c r="V41" s="31">
        <f>I41*VLOOKUP(R41,BASE_DADOS!A:O,9,0)</f>
        <v>0</v>
      </c>
      <c r="W41" s="31">
        <f>J41*VLOOKUP(R41,BASE_DADOS!A:O,10,0)</f>
        <v>0</v>
      </c>
      <c r="X41" s="31">
        <f t="shared" si="1"/>
        <v>0</v>
      </c>
      <c r="Y41" s="31">
        <f t="shared" si="2"/>
        <v>0</v>
      </c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3"/>
    </row>
    <row r="42" spans="1:36" ht="15.75" customHeight="1">
      <c r="A42" s="36"/>
      <c r="B42" s="273"/>
      <c r="C42" s="33" t="str">
        <f>BASE_DADOS!C224</f>
        <v>DOMINGO ESPETACULAR</v>
      </c>
      <c r="D42" s="35" t="str">
        <f>IFERROR(VLOOKUP(R42,BASE_DADOS!A:E,4,0),"")</f>
        <v>DOM</v>
      </c>
      <c r="E42" s="35" t="str">
        <f>IFERROR(VLOOKUP(R42,BASE_DADOS!A:E,5,0),"")</f>
        <v>19H45</v>
      </c>
      <c r="F42" s="25"/>
      <c r="G42" s="25"/>
      <c r="H42" s="25"/>
      <c r="I42" s="25"/>
      <c r="J42" s="25"/>
      <c r="K42" s="26"/>
      <c r="L42" s="54">
        <f>VLOOKUP(R42,BASE_DADOS!A:O,14,0)</f>
        <v>0.14249999999999999</v>
      </c>
      <c r="M42" s="54">
        <f>VLOOKUP(R42,BASE_DADOS!A:O,15,0)</f>
        <v>0.22036082474226804</v>
      </c>
      <c r="N42" s="27">
        <f>VLOOKUP(R42,BASE_DADOS!A:O,12,0)</f>
        <v>195215.87999999998</v>
      </c>
      <c r="O42" s="28">
        <f t="shared" si="3"/>
        <v>0</v>
      </c>
      <c r="P42" s="5"/>
      <c r="Q42" s="5"/>
      <c r="R42" s="31" t="str">
        <f t="shared" si="0"/>
        <v>SC6_OESTEDOMINGO ESPETACULAR</v>
      </c>
      <c r="S42" s="31">
        <f>F42*VLOOKUP(R42,BASE_DADOS!A:O,6,0)</f>
        <v>0</v>
      </c>
      <c r="T42" s="31">
        <f>G42*VLOOKUP(R42,BASE_DADOS!A:O,7,0)</f>
        <v>0</v>
      </c>
      <c r="U42" s="31">
        <f>H42*VLOOKUP(R42,BASE_DADOS!A:O,8,0)</f>
        <v>0</v>
      </c>
      <c r="V42" s="31">
        <f>I42*VLOOKUP(R42,BASE_DADOS!A:O,9,0)</f>
        <v>0</v>
      </c>
      <c r="W42" s="31">
        <f>J42*VLOOKUP(R42,BASE_DADOS!A:O,10,0)</f>
        <v>0</v>
      </c>
      <c r="X42" s="31">
        <f t="shared" si="1"/>
        <v>0</v>
      </c>
      <c r="Y42" s="31">
        <f t="shared" si="2"/>
        <v>0</v>
      </c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3"/>
    </row>
    <row r="43" spans="1:36" ht="15.75" customHeight="1">
      <c r="A43" s="36"/>
      <c r="B43" s="273"/>
      <c r="C43" s="33" t="str">
        <f>BASE_DADOS!C225</f>
        <v>CÂMERA RECORD</v>
      </c>
      <c r="D43" s="35" t="str">
        <f>IFERROR(VLOOKUP(R43,BASE_DADOS!A:E,4,0),"")</f>
        <v>DOM</v>
      </c>
      <c r="E43" s="35" t="str">
        <f>IFERROR(VLOOKUP(R43,BASE_DADOS!A:E,5,0),"")</f>
        <v>23H45</v>
      </c>
      <c r="F43" s="25"/>
      <c r="G43" s="25"/>
      <c r="H43" s="25"/>
      <c r="I43" s="25"/>
      <c r="J43" s="25"/>
      <c r="K43" s="26"/>
      <c r="L43" s="54">
        <f>VLOOKUP(R43,BASE_DADOS!A:O,14,0)</f>
        <v>0.14249999999999999</v>
      </c>
      <c r="M43" s="54">
        <f>VLOOKUP(R43,BASE_DADOS!A:O,15,0)</f>
        <v>0.22036082474226804</v>
      </c>
      <c r="N43" s="27">
        <f>VLOOKUP(R43,BASE_DADOS!A:O,12,0)</f>
        <v>195215.87999999998</v>
      </c>
      <c r="O43" s="28">
        <f t="shared" si="3"/>
        <v>0</v>
      </c>
      <c r="P43" s="5"/>
      <c r="Q43" s="5"/>
      <c r="R43" s="31" t="str">
        <f t="shared" si="0"/>
        <v>SC6_OESTECÂMERA RECORD</v>
      </c>
      <c r="S43" s="31">
        <f>F43*VLOOKUP(R43,BASE_DADOS!A:O,6,0)</f>
        <v>0</v>
      </c>
      <c r="T43" s="31">
        <f>G43*VLOOKUP(R43,BASE_DADOS!A:O,7,0)</f>
        <v>0</v>
      </c>
      <c r="U43" s="31">
        <f>H43*VLOOKUP(R43,BASE_DADOS!A:O,8,0)</f>
        <v>0</v>
      </c>
      <c r="V43" s="31">
        <f>I43*VLOOKUP(R43,BASE_DADOS!A:O,9,0)</f>
        <v>0</v>
      </c>
      <c r="W43" s="31">
        <f>J43*VLOOKUP(R43,BASE_DADOS!A:O,10,0)</f>
        <v>0</v>
      </c>
      <c r="X43" s="31">
        <f t="shared" si="1"/>
        <v>0</v>
      </c>
      <c r="Y43" s="31">
        <f t="shared" si="2"/>
        <v>0</v>
      </c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3"/>
    </row>
    <row r="44" spans="1:36" ht="15.75" customHeight="1">
      <c r="A44" s="36"/>
      <c r="B44" s="273"/>
      <c r="C44" s="33" t="str">
        <f>BASE_DADOS!C226</f>
        <v>SERIE DE DOMINGO</v>
      </c>
      <c r="D44" s="35" t="str">
        <f>IFERROR(VLOOKUP(R44,BASE_DADOS!A:E,4,0),"")</f>
        <v>DOM</v>
      </c>
      <c r="E44" s="35" t="str">
        <f>IFERROR(VLOOKUP(R44,BASE_DADOS!A:E,5,0),"")</f>
        <v>23H46</v>
      </c>
      <c r="F44" s="25"/>
      <c r="G44" s="25"/>
      <c r="H44" s="25"/>
      <c r="I44" s="25"/>
      <c r="J44" s="25"/>
      <c r="K44" s="26"/>
      <c r="L44" s="54">
        <f>VLOOKUP(R44,BASE_DADOS!A:O,14,0)</f>
        <v>0.14249999999999999</v>
      </c>
      <c r="M44" s="54">
        <f>VLOOKUP(R44,BASE_DADOS!A:O,15,0)</f>
        <v>0.22036082474226804</v>
      </c>
      <c r="N44" s="27">
        <f>VLOOKUP(R44,BASE_DADOS!A:O,12,0)</f>
        <v>195215.87999999998</v>
      </c>
      <c r="O44" s="28">
        <f t="shared" si="3"/>
        <v>0</v>
      </c>
      <c r="P44" s="5"/>
      <c r="Q44" s="5"/>
      <c r="R44" s="31" t="str">
        <f t="shared" si="0"/>
        <v>SC6_OESTESERIE DE DOMINGO</v>
      </c>
      <c r="S44" s="31">
        <f>F44*VLOOKUP(R44,BASE_DADOS!A:O,6,0)</f>
        <v>0</v>
      </c>
      <c r="T44" s="31">
        <f>G44*VLOOKUP(R44,BASE_DADOS!A:O,7,0)</f>
        <v>0</v>
      </c>
      <c r="U44" s="31">
        <f>H44*VLOOKUP(R44,BASE_DADOS!A:O,8,0)</f>
        <v>0</v>
      </c>
      <c r="V44" s="31">
        <f>I44*VLOOKUP(R44,BASE_DADOS!A:O,9,0)</f>
        <v>0</v>
      </c>
      <c r="W44" s="31">
        <f>J44*VLOOKUP(R44,BASE_DADOS!A:O,10,0)</f>
        <v>0</v>
      </c>
      <c r="X44" s="31">
        <f t="shared" si="1"/>
        <v>0</v>
      </c>
      <c r="Y44" s="31">
        <f t="shared" si="2"/>
        <v>0</v>
      </c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3"/>
    </row>
    <row r="45" spans="1:36" ht="15.75" customHeight="1">
      <c r="A45" s="36"/>
      <c r="B45" s="276" t="s">
        <v>28</v>
      </c>
      <c r="C45" s="33" t="str">
        <f>BASE_DADOS!C227</f>
        <v>ABERTURA / 12H00</v>
      </c>
      <c r="D45" s="35" t="str">
        <f>IFERROR(VLOOKUP(R45,BASE_DADOS!A:E,4,0),"")</f>
        <v>SEG-DOM</v>
      </c>
      <c r="E45" s="35" t="str">
        <f>IFERROR(VLOOKUP(R45,BASE_DADOS!A:E,5,0),"")</f>
        <v>07H00</v>
      </c>
      <c r="F45" s="25"/>
      <c r="G45" s="25"/>
      <c r="H45" s="25"/>
      <c r="I45" s="25"/>
      <c r="J45" s="25"/>
      <c r="K45" s="26"/>
      <c r="L45" s="54">
        <f>VLOOKUP(R45,BASE_DADOS!A:O,14,0)</f>
        <v>0.11799999999999999</v>
      </c>
      <c r="M45" s="54">
        <f>VLOOKUP(R45,BASE_DADOS!A:O,15,0)</f>
        <v>0.37</v>
      </c>
      <c r="N45" s="27">
        <f>VLOOKUP(R45,BASE_DADOS!A:O,12,0)</f>
        <v>161652.448</v>
      </c>
      <c r="O45" s="28">
        <f t="shared" si="3"/>
        <v>0</v>
      </c>
      <c r="P45" s="5"/>
      <c r="Q45" s="5"/>
      <c r="R45" s="31" t="str">
        <f t="shared" si="0"/>
        <v>SC6_OESTEABERTURA / 12H00</v>
      </c>
      <c r="S45" s="31">
        <f>F45*VLOOKUP(R45,BASE_DADOS!A:O,6,0)</f>
        <v>0</v>
      </c>
      <c r="T45" s="31">
        <f>G45*VLOOKUP(R45,BASE_DADOS!A:O,7,0)</f>
        <v>0</v>
      </c>
      <c r="U45" s="31">
        <f>H45*VLOOKUP(R45,BASE_DADOS!A:O,8,0)</f>
        <v>0</v>
      </c>
      <c r="V45" s="31">
        <f>I45*VLOOKUP(R45,BASE_DADOS!A:O,9,0)</f>
        <v>0</v>
      </c>
      <c r="W45" s="31">
        <f>J45*VLOOKUP(R45,BASE_DADOS!A:O,10,0)</f>
        <v>0</v>
      </c>
      <c r="X45" s="31">
        <f t="shared" si="1"/>
        <v>0</v>
      </c>
      <c r="Y45" s="31">
        <f t="shared" si="2"/>
        <v>0</v>
      </c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3"/>
    </row>
    <row r="46" spans="1:36" ht="15.75" customHeight="1">
      <c r="A46" s="36"/>
      <c r="B46" s="273"/>
      <c r="C46" s="33" t="str">
        <f>BASE_DADOS!C228</f>
        <v>12H00 / 18H00</v>
      </c>
      <c r="D46" s="35" t="str">
        <f>IFERROR(VLOOKUP(R46,BASE_DADOS!A:E,4,0),"")</f>
        <v>SEG-DOM</v>
      </c>
      <c r="E46" s="35" t="str">
        <f>IFERROR(VLOOKUP(R46,BASE_DADOS!A:E,5,0),"")</f>
        <v>12H00</v>
      </c>
      <c r="F46" s="25"/>
      <c r="G46" s="25"/>
      <c r="H46" s="25"/>
      <c r="I46" s="25"/>
      <c r="J46" s="25"/>
      <c r="K46" s="26"/>
      <c r="L46" s="54">
        <f>VLOOKUP(R46,BASE_DADOS!A:O,14,0)</f>
        <v>0.121</v>
      </c>
      <c r="M46" s="54">
        <f>VLOOKUP(R46,BASE_DADOS!A:O,15,0)</f>
        <v>0.36899999999999999</v>
      </c>
      <c r="N46" s="27">
        <f>VLOOKUP(R46,BASE_DADOS!A:O,12,0)</f>
        <v>165762.25599999999</v>
      </c>
      <c r="O46" s="28">
        <f t="shared" si="3"/>
        <v>0</v>
      </c>
      <c r="P46" s="5"/>
      <c r="Q46" s="5"/>
      <c r="R46" s="31" t="str">
        <f t="shared" si="0"/>
        <v>SC6_OESTE12H00 / 18H00</v>
      </c>
      <c r="S46" s="31">
        <f>F46*VLOOKUP(R46,BASE_DADOS!A:O,6,0)</f>
        <v>0</v>
      </c>
      <c r="T46" s="31">
        <f>G46*VLOOKUP(R46,BASE_DADOS!A:O,7,0)</f>
        <v>0</v>
      </c>
      <c r="U46" s="31">
        <f>H46*VLOOKUP(R46,BASE_DADOS!A:O,8,0)</f>
        <v>0</v>
      </c>
      <c r="V46" s="31">
        <f>I46*VLOOKUP(R46,BASE_DADOS!A:O,9,0)</f>
        <v>0</v>
      </c>
      <c r="W46" s="31">
        <f>J46*VLOOKUP(R46,BASE_DADOS!A:O,10,0)</f>
        <v>0</v>
      </c>
      <c r="X46" s="31">
        <f t="shared" si="1"/>
        <v>0</v>
      </c>
      <c r="Y46" s="31">
        <f t="shared" si="2"/>
        <v>0</v>
      </c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"/>
    </row>
    <row r="47" spans="1:36" ht="15.75" customHeight="1">
      <c r="A47" s="36"/>
      <c r="B47" s="273"/>
      <c r="C47" s="33" t="str">
        <f>BASE_DADOS!C229</f>
        <v>18H00 / ENCERRAMENTO</v>
      </c>
      <c r="D47" s="35" t="str">
        <f>IFERROR(VLOOKUP(R47,BASE_DADOS!A:E,4,0),"")</f>
        <v>SEG-DOM</v>
      </c>
      <c r="E47" s="35" t="str">
        <f>IFERROR(VLOOKUP(R47,BASE_DADOS!A:E,5,0),"")</f>
        <v>18H00</v>
      </c>
      <c r="F47" s="25"/>
      <c r="G47" s="25"/>
      <c r="H47" s="25"/>
      <c r="I47" s="25"/>
      <c r="J47" s="25"/>
      <c r="K47" s="26"/>
      <c r="L47" s="54">
        <f>VLOOKUP(R47,BASE_DADOS!A:O,14,0)</f>
        <v>0.14299999999999999</v>
      </c>
      <c r="M47" s="54">
        <f>VLOOKUP(R47,BASE_DADOS!A:O,15,0)</f>
        <v>0.27300000000000002</v>
      </c>
      <c r="N47" s="27">
        <f>VLOOKUP(R47,BASE_DADOS!A:O,12,0)</f>
        <v>195900.848</v>
      </c>
      <c r="O47" s="28">
        <f t="shared" si="3"/>
        <v>0</v>
      </c>
      <c r="P47" s="5"/>
      <c r="Q47" s="5"/>
      <c r="R47" s="31" t="str">
        <f t="shared" si="0"/>
        <v>SC6_OESTE18H00 / ENCERRAMENTO</v>
      </c>
      <c r="S47" s="31">
        <f>F47*VLOOKUP(R47,BASE_DADOS!A:O,6,0)</f>
        <v>0</v>
      </c>
      <c r="T47" s="31">
        <f>G47*VLOOKUP(R47,BASE_DADOS!A:O,7,0)</f>
        <v>0</v>
      </c>
      <c r="U47" s="31">
        <f>H47*VLOOKUP(R47,BASE_DADOS!A:O,8,0)</f>
        <v>0</v>
      </c>
      <c r="V47" s="31">
        <f>I47*VLOOKUP(R47,BASE_DADOS!A:O,9,0)</f>
        <v>0</v>
      </c>
      <c r="W47" s="31">
        <f>J47*VLOOKUP(R47,BASE_DADOS!A:O,10,0)</f>
        <v>0</v>
      </c>
      <c r="X47" s="31">
        <f t="shared" si="1"/>
        <v>0</v>
      </c>
      <c r="Y47" s="31">
        <f t="shared" si="2"/>
        <v>0</v>
      </c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3"/>
    </row>
    <row r="48" spans="1:36" ht="15.75" customHeight="1">
      <c r="A48" s="36"/>
      <c r="B48" s="275"/>
      <c r="C48" s="33" t="str">
        <f>BASE_DADOS!C230</f>
        <v>ABERTURA / ENCERRAMENTO</v>
      </c>
      <c r="D48" s="35" t="str">
        <f>IFERROR(VLOOKUP(R48,BASE_DADOS!A:E,4,0),"")</f>
        <v>SEG-DOM</v>
      </c>
      <c r="E48" s="35" t="str">
        <f>IFERROR(VLOOKUP(R48,BASE_DADOS!A:E,5,0),"")</f>
        <v>07H00</v>
      </c>
      <c r="F48" s="25"/>
      <c r="G48" s="25"/>
      <c r="H48" s="25"/>
      <c r="I48" s="25"/>
      <c r="J48" s="25"/>
      <c r="K48" s="26"/>
      <c r="L48" s="54">
        <f>VLOOKUP(R48,BASE_DADOS!A:O,14,0)</f>
        <v>0.13900000000000001</v>
      </c>
      <c r="M48" s="54">
        <f>VLOOKUP(R48,BASE_DADOS!A:O,15,0)</f>
        <v>0.35599999999999998</v>
      </c>
      <c r="N48" s="27">
        <f>VLOOKUP(R48,BASE_DADOS!A:O,12,0)</f>
        <v>190421.10400000002</v>
      </c>
      <c r="O48" s="28">
        <f t="shared" si="3"/>
        <v>0</v>
      </c>
      <c r="P48" s="32"/>
      <c r="Q48" s="32"/>
      <c r="R48" s="31" t="str">
        <f t="shared" si="0"/>
        <v>SC6_OESTEABERTURA / ENCERRAMENTO</v>
      </c>
      <c r="S48" s="31">
        <f>F48*VLOOKUP(R48,BASE_DADOS!A:O,6,0)</f>
        <v>0</v>
      </c>
      <c r="T48" s="31">
        <f>G48*VLOOKUP(R48,BASE_DADOS!A:O,7,0)</f>
        <v>0</v>
      </c>
      <c r="U48" s="31">
        <f>H48*VLOOKUP(R48,BASE_DADOS!A:O,8,0)</f>
        <v>0</v>
      </c>
      <c r="V48" s="31">
        <f>I48*VLOOKUP(R48,BASE_DADOS!A:O,9,0)</f>
        <v>0</v>
      </c>
      <c r="W48" s="31">
        <f>J48*VLOOKUP(R48,BASE_DADOS!A:O,10,0)</f>
        <v>0</v>
      </c>
      <c r="X48" s="31">
        <f t="shared" si="1"/>
        <v>0</v>
      </c>
      <c r="Y48" s="31">
        <f t="shared" si="2"/>
        <v>0</v>
      </c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"/>
    </row>
    <row r="49" spans="1:36" ht="15.75" customHeight="1">
      <c r="A49" s="36"/>
      <c r="B49" s="38"/>
      <c r="C49" s="60" t="s">
        <v>30</v>
      </c>
      <c r="D49" s="89"/>
      <c r="E49" s="89"/>
      <c r="F49" s="61" t="s">
        <v>34</v>
      </c>
      <c r="G49" s="62"/>
      <c r="H49" s="277"/>
      <c r="I49" s="278"/>
      <c r="J49" s="89"/>
      <c r="K49" s="90" t="e">
        <f>1-O4/O3</f>
        <v>#DIV/0!</v>
      </c>
      <c r="L49" s="91"/>
      <c r="M49" s="91"/>
      <c r="N49" s="91"/>
      <c r="O49" s="91"/>
      <c r="P49" s="32"/>
      <c r="Q49" s="32"/>
      <c r="R49" s="5"/>
      <c r="S49" s="5"/>
      <c r="T49" s="5"/>
      <c r="U49" s="5"/>
      <c r="V49" s="5"/>
      <c r="W49" s="5"/>
      <c r="X49" s="5"/>
      <c r="Y49" s="5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"/>
    </row>
    <row r="50" spans="1:36" ht="15.75" customHeight="1">
      <c r="A50" s="36"/>
      <c r="B50" s="43"/>
      <c r="C50" s="61" t="s">
        <v>32</v>
      </c>
      <c r="D50" s="92"/>
      <c r="E50" s="92"/>
      <c r="F50" s="65"/>
      <c r="G50" s="65"/>
      <c r="H50" s="65"/>
      <c r="I50" s="65"/>
      <c r="J50" s="93"/>
      <c r="K50" s="93"/>
      <c r="L50" s="92"/>
      <c r="M50" s="92"/>
      <c r="N50" s="92"/>
      <c r="O50" s="98"/>
      <c r="P50" s="32"/>
      <c r="Q50" s="32"/>
      <c r="R50" s="5"/>
      <c r="S50" s="5"/>
      <c r="T50" s="5"/>
      <c r="U50" s="5"/>
      <c r="V50" s="5"/>
      <c r="W50" s="5"/>
      <c r="X50" s="5"/>
      <c r="Y50" s="5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"/>
    </row>
    <row r="51" spans="1:36" ht="15.75" customHeight="1">
      <c r="A51" s="36"/>
      <c r="B51" s="43"/>
      <c r="C51" s="61" t="s">
        <v>35</v>
      </c>
      <c r="D51" s="92"/>
      <c r="E51" s="92"/>
      <c r="F51" s="65"/>
      <c r="G51" s="65"/>
      <c r="H51" s="65"/>
      <c r="I51" s="65"/>
      <c r="J51" s="93"/>
      <c r="K51" s="93"/>
      <c r="L51" s="92"/>
      <c r="M51" s="92"/>
      <c r="N51" s="92"/>
      <c r="O51" s="98"/>
      <c r="P51" s="32"/>
      <c r="Q51" s="32"/>
      <c r="R51" s="5"/>
      <c r="S51" s="5"/>
      <c r="T51" s="5"/>
      <c r="U51" s="5"/>
      <c r="V51" s="5"/>
      <c r="W51" s="5"/>
      <c r="X51" s="5"/>
      <c r="Y51" s="5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"/>
    </row>
    <row r="52" spans="1:36" ht="15.75" customHeight="1">
      <c r="A52" s="36"/>
      <c r="B52" s="43"/>
      <c r="C52" s="92"/>
      <c r="D52" s="92"/>
      <c r="E52" s="92"/>
      <c r="F52" s="65"/>
      <c r="G52" s="65"/>
      <c r="H52" s="65"/>
      <c r="I52" s="65"/>
      <c r="J52" s="93"/>
      <c r="K52" s="93"/>
      <c r="L52" s="92"/>
      <c r="M52" s="92"/>
      <c r="N52" s="92"/>
      <c r="O52" s="98"/>
      <c r="P52" s="32"/>
      <c r="Q52" s="32"/>
      <c r="R52" s="5"/>
      <c r="S52" s="5"/>
      <c r="T52" s="5"/>
      <c r="U52" s="5"/>
      <c r="V52" s="5"/>
      <c r="W52" s="5"/>
      <c r="X52" s="5"/>
      <c r="Y52" s="5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"/>
    </row>
    <row r="53" spans="1:36" ht="15.75" customHeight="1">
      <c r="A53" s="36"/>
      <c r="B53" s="43"/>
      <c r="C53" s="92"/>
      <c r="D53" s="92"/>
      <c r="E53" s="92"/>
      <c r="F53" s="93"/>
      <c r="G53" s="93"/>
      <c r="H53" s="93"/>
      <c r="I53" s="93"/>
      <c r="J53" s="93"/>
      <c r="K53" s="93"/>
      <c r="L53" s="92"/>
      <c r="M53" s="92"/>
      <c r="N53" s="92"/>
      <c r="O53" s="98"/>
      <c r="P53" s="32"/>
      <c r="Q53" s="32"/>
      <c r="R53" s="5"/>
      <c r="S53" s="5"/>
      <c r="T53" s="5"/>
      <c r="U53" s="5"/>
      <c r="V53" s="5"/>
      <c r="W53" s="5"/>
      <c r="X53" s="5"/>
      <c r="Y53" s="5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"/>
    </row>
    <row r="54" spans="1:36" ht="15.75" customHeight="1">
      <c r="A54" s="36"/>
      <c r="B54" s="46"/>
      <c r="C54" s="82"/>
      <c r="D54" s="82"/>
      <c r="E54" s="82"/>
      <c r="F54" s="83"/>
      <c r="G54" s="83"/>
      <c r="H54" s="83"/>
      <c r="I54" s="83"/>
      <c r="J54" s="83"/>
      <c r="K54" s="83"/>
      <c r="L54" s="82"/>
      <c r="M54" s="82"/>
      <c r="N54" s="82"/>
      <c r="O54" s="84"/>
      <c r="P54" s="3"/>
      <c r="Q54" s="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"/>
    </row>
    <row r="55" spans="1:36" ht="15.75" customHeight="1">
      <c r="A55" s="3"/>
      <c r="B55" s="80"/>
      <c r="C55" s="3"/>
      <c r="D55" s="3"/>
      <c r="E55" s="3"/>
      <c r="F55" s="3"/>
      <c r="G55" s="3"/>
      <c r="H55" s="3"/>
      <c r="I55" s="3"/>
      <c r="J55" s="3"/>
      <c r="K55" s="49"/>
      <c r="L55" s="3"/>
      <c r="M55" s="3"/>
      <c r="N55" s="3"/>
      <c r="O55" s="3"/>
      <c r="P55" s="3"/>
      <c r="Q55" s="3"/>
      <c r="R55" s="5"/>
      <c r="S55" s="5"/>
      <c r="T55" s="5"/>
      <c r="U55" s="5"/>
      <c r="V55" s="5"/>
      <c r="W55" s="5"/>
      <c r="X55" s="5"/>
      <c r="Y55" s="5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ht="15.75" customHeight="1">
      <c r="A56" s="5"/>
      <c r="B56" s="3"/>
      <c r="C56" s="3"/>
      <c r="D56" s="3"/>
      <c r="E56" s="3"/>
      <c r="F56" s="3"/>
      <c r="G56" s="3"/>
      <c r="H56" s="3"/>
      <c r="I56" s="3"/>
      <c r="J56" s="3"/>
      <c r="K56" s="49"/>
      <c r="L56" s="3"/>
      <c r="M56" s="3"/>
      <c r="N56" s="3"/>
      <c r="O56" s="3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3"/>
    </row>
    <row r="57" spans="1:36" ht="15.75" customHeight="1">
      <c r="A57" s="5"/>
      <c r="B57" s="3"/>
      <c r="C57" s="3"/>
      <c r="D57" s="3"/>
      <c r="E57" s="3"/>
      <c r="F57" s="3"/>
      <c r="G57" s="3"/>
      <c r="H57" s="3"/>
      <c r="I57" s="3"/>
      <c r="J57" s="3"/>
      <c r="K57" s="49"/>
      <c r="L57" s="3"/>
      <c r="M57" s="3"/>
      <c r="N57" s="3"/>
      <c r="O57" s="3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3"/>
    </row>
    <row r="58" spans="1:36" ht="15.75" customHeight="1">
      <c r="A58" s="5"/>
      <c r="B58" s="3"/>
      <c r="C58" s="3"/>
      <c r="D58" s="3"/>
      <c r="E58" s="3"/>
      <c r="F58" s="3"/>
      <c r="G58" s="3"/>
      <c r="H58" s="3"/>
      <c r="I58" s="3"/>
      <c r="J58" s="3"/>
      <c r="K58" s="49"/>
      <c r="L58" s="3"/>
      <c r="M58" s="3"/>
      <c r="N58" s="3"/>
      <c r="O58" s="3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"/>
    </row>
    <row r="59" spans="1:36" ht="15.75" customHeight="1">
      <c r="A59" s="5"/>
      <c r="B59" s="3"/>
      <c r="C59" s="3"/>
      <c r="D59" s="3"/>
      <c r="E59" s="3"/>
      <c r="F59" s="3"/>
      <c r="G59" s="3"/>
      <c r="H59" s="3"/>
      <c r="I59" s="3"/>
      <c r="J59" s="3"/>
      <c r="K59" s="49"/>
      <c r="L59" s="3"/>
      <c r="M59" s="3"/>
      <c r="N59" s="3"/>
      <c r="O59" s="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3"/>
    </row>
    <row r="60" spans="1:36" ht="15.75" customHeight="1">
      <c r="A60" s="5"/>
      <c r="B60" s="3"/>
      <c r="C60" s="3"/>
      <c r="D60" s="3"/>
      <c r="E60" s="3"/>
      <c r="F60" s="3"/>
      <c r="G60" s="3"/>
      <c r="H60" s="3"/>
      <c r="I60" s="3"/>
      <c r="J60" s="3"/>
      <c r="K60" s="49"/>
      <c r="L60" s="3"/>
      <c r="M60" s="3"/>
      <c r="N60" s="3"/>
      <c r="O60" s="3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3"/>
    </row>
    <row r="61" spans="1:36" ht="15.75" customHeight="1">
      <c r="A61" s="5"/>
      <c r="B61" s="3"/>
      <c r="C61" s="3"/>
      <c r="D61" s="3"/>
      <c r="E61" s="3"/>
      <c r="F61" s="3"/>
      <c r="G61" s="3"/>
      <c r="H61" s="3"/>
      <c r="I61" s="3"/>
      <c r="J61" s="3"/>
      <c r="K61" s="49"/>
      <c r="L61" s="3"/>
      <c r="M61" s="3"/>
      <c r="N61" s="3"/>
      <c r="O61" s="3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3"/>
    </row>
    <row r="62" spans="1:36" ht="15.75" customHeight="1">
      <c r="A62" s="5"/>
      <c r="B62" s="3"/>
      <c r="C62" s="3"/>
      <c r="D62" s="3"/>
      <c r="E62" s="3"/>
      <c r="F62" s="3"/>
      <c r="G62" s="3"/>
      <c r="H62" s="3"/>
      <c r="I62" s="3"/>
      <c r="J62" s="3"/>
      <c r="K62" s="49"/>
      <c r="L62" s="3"/>
      <c r="M62" s="3"/>
      <c r="N62" s="3"/>
      <c r="O62" s="3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3"/>
    </row>
    <row r="63" spans="1:36" ht="15.75" customHeight="1">
      <c r="A63" s="5"/>
      <c r="B63" s="3"/>
      <c r="C63" s="3"/>
      <c r="D63" s="3"/>
      <c r="E63" s="3"/>
      <c r="F63" s="3"/>
      <c r="G63" s="3"/>
      <c r="H63" s="3"/>
      <c r="I63" s="3"/>
      <c r="J63" s="3"/>
      <c r="K63" s="49"/>
      <c r="L63" s="3"/>
      <c r="M63" s="3"/>
      <c r="N63" s="3"/>
      <c r="O63" s="3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3"/>
    </row>
    <row r="64" spans="1:36" ht="15.75" customHeight="1">
      <c r="A64" s="5"/>
      <c r="B64" s="3"/>
      <c r="C64" s="3"/>
      <c r="D64" s="3"/>
      <c r="E64" s="3"/>
      <c r="F64" s="3"/>
      <c r="G64" s="3"/>
      <c r="H64" s="3"/>
      <c r="I64" s="3"/>
      <c r="J64" s="3"/>
      <c r="K64" s="49"/>
      <c r="L64" s="3"/>
      <c r="M64" s="3"/>
      <c r="N64" s="3"/>
      <c r="O64" s="3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3"/>
    </row>
    <row r="65" spans="1:36" ht="15.75" customHeight="1">
      <c r="A65" s="5"/>
      <c r="B65" s="3"/>
      <c r="C65" s="3"/>
      <c r="D65" s="3"/>
      <c r="E65" s="3"/>
      <c r="F65" s="3"/>
      <c r="G65" s="3"/>
      <c r="H65" s="3"/>
      <c r="I65" s="3"/>
      <c r="J65" s="3"/>
      <c r="K65" s="49"/>
      <c r="L65" s="3"/>
      <c r="M65" s="3"/>
      <c r="N65" s="3"/>
      <c r="O65" s="3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3"/>
    </row>
    <row r="66" spans="1:36" ht="15.75" customHeight="1">
      <c r="A66" s="5"/>
      <c r="B66" s="3"/>
      <c r="C66" s="3"/>
      <c r="D66" s="3"/>
      <c r="E66" s="3"/>
      <c r="F66" s="3"/>
      <c r="G66" s="3"/>
      <c r="H66" s="3"/>
      <c r="I66" s="3"/>
      <c r="J66" s="3"/>
      <c r="K66" s="49"/>
      <c r="L66" s="3"/>
      <c r="M66" s="3"/>
      <c r="N66" s="3"/>
      <c r="O66" s="3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3"/>
    </row>
    <row r="67" spans="1:36" ht="15.75" customHeight="1">
      <c r="A67" s="5"/>
      <c r="B67" s="3"/>
      <c r="C67" s="3"/>
      <c r="D67" s="3"/>
      <c r="E67" s="3"/>
      <c r="F67" s="3"/>
      <c r="G67" s="3"/>
      <c r="H67" s="3"/>
      <c r="I67" s="3"/>
      <c r="J67" s="3"/>
      <c r="K67" s="49"/>
      <c r="L67" s="3"/>
      <c r="M67" s="3"/>
      <c r="N67" s="3"/>
      <c r="O67" s="3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3"/>
    </row>
    <row r="68" spans="1:36" ht="15.75" customHeight="1">
      <c r="A68" s="5"/>
      <c r="B68" s="3"/>
      <c r="C68" s="3"/>
      <c r="D68" s="3"/>
      <c r="E68" s="3"/>
      <c r="F68" s="3"/>
      <c r="G68" s="3"/>
      <c r="H68" s="3"/>
      <c r="I68" s="3"/>
      <c r="J68" s="3"/>
      <c r="K68" s="49"/>
      <c r="L68" s="3"/>
      <c r="M68" s="3"/>
      <c r="N68" s="3"/>
      <c r="O68" s="3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"/>
    </row>
    <row r="69" spans="1:36" ht="15.75" customHeight="1">
      <c r="A69" s="5"/>
      <c r="B69" s="3"/>
      <c r="C69" s="3"/>
      <c r="D69" s="3"/>
      <c r="E69" s="3"/>
      <c r="F69" s="3"/>
      <c r="G69" s="3"/>
      <c r="H69" s="3"/>
      <c r="I69" s="3"/>
      <c r="J69" s="3"/>
      <c r="K69" s="49"/>
      <c r="L69" s="3"/>
      <c r="M69" s="3"/>
      <c r="N69" s="3"/>
      <c r="O69" s="3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3"/>
    </row>
    <row r="70" spans="1:36" ht="15.75" customHeight="1">
      <c r="A70" s="5"/>
      <c r="B70" s="3"/>
      <c r="C70" s="3"/>
      <c r="D70" s="3"/>
      <c r="E70" s="3"/>
      <c r="F70" s="3"/>
      <c r="G70" s="3"/>
      <c r="H70" s="3"/>
      <c r="I70" s="3"/>
      <c r="J70" s="3"/>
      <c r="K70" s="49"/>
      <c r="L70" s="3"/>
      <c r="M70" s="3"/>
      <c r="N70" s="3"/>
      <c r="O70" s="3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"/>
    </row>
    <row r="71" spans="1:36" ht="15.75" customHeight="1">
      <c r="A71" s="5"/>
      <c r="B71" s="3"/>
      <c r="C71" s="3"/>
      <c r="D71" s="3"/>
      <c r="E71" s="3"/>
      <c r="F71" s="3"/>
      <c r="G71" s="3"/>
      <c r="H71" s="3"/>
      <c r="I71" s="3"/>
      <c r="J71" s="3"/>
      <c r="K71" s="49"/>
      <c r="L71" s="3"/>
      <c r="M71" s="3"/>
      <c r="N71" s="3"/>
      <c r="O71" s="3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3"/>
    </row>
    <row r="72" spans="1:36" ht="15.75" customHeight="1">
      <c r="A72" s="5"/>
      <c r="B72" s="3"/>
      <c r="C72" s="3"/>
      <c r="D72" s="3"/>
      <c r="E72" s="3"/>
      <c r="F72" s="3"/>
      <c r="G72" s="3"/>
      <c r="H72" s="3"/>
      <c r="I72" s="3"/>
      <c r="J72" s="3"/>
      <c r="K72" s="49"/>
      <c r="L72" s="3"/>
      <c r="M72" s="3"/>
      <c r="N72" s="3"/>
      <c r="O72" s="3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3"/>
    </row>
    <row r="73" spans="1:36" ht="15.75" customHeight="1">
      <c r="A73" s="5"/>
      <c r="B73" s="3"/>
      <c r="C73" s="3"/>
      <c r="D73" s="3"/>
      <c r="E73" s="3"/>
      <c r="F73" s="3"/>
      <c r="G73" s="3"/>
      <c r="H73" s="3"/>
      <c r="I73" s="3"/>
      <c r="J73" s="3"/>
      <c r="K73" s="49"/>
      <c r="L73" s="3"/>
      <c r="M73" s="3"/>
      <c r="N73" s="3"/>
      <c r="O73" s="3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3"/>
    </row>
    <row r="74" spans="1:36" ht="15.75" customHeight="1">
      <c r="A74" s="5"/>
      <c r="B74" s="3"/>
      <c r="C74" s="3"/>
      <c r="D74" s="3"/>
      <c r="E74" s="3"/>
      <c r="F74" s="3"/>
      <c r="G74" s="3"/>
      <c r="H74" s="3"/>
      <c r="I74" s="3"/>
      <c r="J74" s="3"/>
      <c r="K74" s="49"/>
      <c r="L74" s="3"/>
      <c r="M74" s="3"/>
      <c r="N74" s="3"/>
      <c r="O74" s="3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3"/>
    </row>
    <row r="75" spans="1:36" ht="15.75" customHeight="1">
      <c r="A75" s="5"/>
      <c r="B75" s="3"/>
      <c r="C75" s="3"/>
      <c r="D75" s="3"/>
      <c r="E75" s="3"/>
      <c r="F75" s="3"/>
      <c r="G75" s="3"/>
      <c r="H75" s="3"/>
      <c r="I75" s="3"/>
      <c r="J75" s="3"/>
      <c r="K75" s="49"/>
      <c r="L75" s="3"/>
      <c r="M75" s="3"/>
      <c r="N75" s="3"/>
      <c r="O75" s="3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3"/>
    </row>
    <row r="76" spans="1:36" ht="15.75" customHeight="1">
      <c r="A76" s="5"/>
      <c r="B76" s="3"/>
      <c r="C76" s="3"/>
      <c r="D76" s="3"/>
      <c r="E76" s="3"/>
      <c r="F76" s="3"/>
      <c r="G76" s="3"/>
      <c r="H76" s="3"/>
      <c r="I76" s="3"/>
      <c r="J76" s="3"/>
      <c r="K76" s="49"/>
      <c r="L76" s="3"/>
      <c r="M76" s="3"/>
      <c r="N76" s="3"/>
      <c r="O76" s="3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3"/>
    </row>
    <row r="77" spans="1:36" ht="15.75" customHeight="1">
      <c r="A77" s="5"/>
      <c r="B77" s="3"/>
      <c r="C77" s="3"/>
      <c r="D77" s="3"/>
      <c r="E77" s="3"/>
      <c r="F77" s="3"/>
      <c r="G77" s="3"/>
      <c r="H77" s="3"/>
      <c r="I77" s="3"/>
      <c r="J77" s="3"/>
      <c r="K77" s="49"/>
      <c r="L77" s="3"/>
      <c r="M77" s="3"/>
      <c r="N77" s="3"/>
      <c r="O77" s="3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3"/>
    </row>
    <row r="78" spans="1:36" ht="15.75" customHeight="1">
      <c r="A78" s="5"/>
      <c r="B78" s="3"/>
      <c r="C78" s="3"/>
      <c r="D78" s="3"/>
      <c r="E78" s="3"/>
      <c r="F78" s="3"/>
      <c r="G78" s="3"/>
      <c r="H78" s="3"/>
      <c r="I78" s="3"/>
      <c r="J78" s="3"/>
      <c r="K78" s="49"/>
      <c r="L78" s="3"/>
      <c r="M78" s="3"/>
      <c r="N78" s="3"/>
      <c r="O78" s="3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</row>
    <row r="79" spans="1:36" ht="15.75" customHeight="1">
      <c r="A79" s="5"/>
      <c r="B79" s="3"/>
      <c r="C79" s="3"/>
      <c r="D79" s="3"/>
      <c r="E79" s="3"/>
      <c r="F79" s="3"/>
      <c r="G79" s="3"/>
      <c r="H79" s="3"/>
      <c r="I79" s="3"/>
      <c r="J79" s="3"/>
      <c r="K79" s="49"/>
      <c r="L79" s="3"/>
      <c r="M79" s="3"/>
      <c r="N79" s="3"/>
      <c r="O79" s="3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</row>
    <row r="80" spans="1:36" ht="15.75" customHeight="1">
      <c r="A80" s="5"/>
      <c r="B80" s="3"/>
      <c r="C80" s="3"/>
      <c r="D80" s="3"/>
      <c r="E80" s="3"/>
      <c r="F80" s="3"/>
      <c r="G80" s="3"/>
      <c r="H80" s="3"/>
      <c r="I80" s="3"/>
      <c r="J80" s="3"/>
      <c r="K80" s="49"/>
      <c r="L80" s="3"/>
      <c r="M80" s="3"/>
      <c r="N80" s="3"/>
      <c r="O80" s="3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</row>
    <row r="81" spans="1:36" ht="15.75" customHeight="1">
      <c r="A81" s="5"/>
      <c r="B81" s="3"/>
      <c r="C81" s="3"/>
      <c r="D81" s="3"/>
      <c r="E81" s="3"/>
      <c r="F81" s="3"/>
      <c r="G81" s="3"/>
      <c r="H81" s="3"/>
      <c r="I81" s="3"/>
      <c r="J81" s="3"/>
      <c r="K81" s="49"/>
      <c r="L81" s="3"/>
      <c r="M81" s="3"/>
      <c r="N81" s="3"/>
      <c r="O81" s="3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</row>
    <row r="82" spans="1:36" ht="15.75" customHeight="1">
      <c r="A82" s="5"/>
      <c r="B82" s="3"/>
      <c r="C82" s="3"/>
      <c r="D82" s="3"/>
      <c r="E82" s="3"/>
      <c r="F82" s="3"/>
      <c r="G82" s="3"/>
      <c r="H82" s="3"/>
      <c r="I82" s="3"/>
      <c r="J82" s="3"/>
      <c r="K82" s="49"/>
      <c r="L82" s="3"/>
      <c r="M82" s="3"/>
      <c r="N82" s="3"/>
      <c r="O82" s="3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</row>
    <row r="83" spans="1:36" ht="15.75" customHeight="1">
      <c r="A83" s="5"/>
      <c r="B83" s="3"/>
      <c r="C83" s="3"/>
      <c r="D83" s="3"/>
      <c r="E83" s="3"/>
      <c r="F83" s="3"/>
      <c r="G83" s="3"/>
      <c r="H83" s="3"/>
      <c r="I83" s="3"/>
      <c r="J83" s="3"/>
      <c r="K83" s="49"/>
      <c r="L83" s="3"/>
      <c r="M83" s="3"/>
      <c r="N83" s="3"/>
      <c r="O83" s="3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</row>
    <row r="84" spans="1:36" ht="15.75" customHeight="1">
      <c r="A84" s="5"/>
      <c r="B84" s="3"/>
      <c r="C84" s="3"/>
      <c r="D84" s="3"/>
      <c r="E84" s="3"/>
      <c r="F84" s="3"/>
      <c r="G84" s="3"/>
      <c r="H84" s="3"/>
      <c r="I84" s="3"/>
      <c r="J84" s="3"/>
      <c r="K84" s="49"/>
      <c r="L84" s="3"/>
      <c r="M84" s="3"/>
      <c r="N84" s="3"/>
      <c r="O84" s="3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</row>
    <row r="85" spans="1:36" ht="15.75" customHeight="1">
      <c r="A85" s="5"/>
      <c r="B85" s="3"/>
      <c r="C85" s="3"/>
      <c r="D85" s="3"/>
      <c r="E85" s="3"/>
      <c r="F85" s="3"/>
      <c r="G85" s="3"/>
      <c r="H85" s="3"/>
      <c r="I85" s="3"/>
      <c r="J85" s="3"/>
      <c r="K85" s="49"/>
      <c r="L85" s="3"/>
      <c r="M85" s="3"/>
      <c r="N85" s="3"/>
      <c r="O85" s="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1:36" ht="15.75" customHeight="1">
      <c r="A86" s="5"/>
      <c r="B86" s="3"/>
      <c r="C86" s="3"/>
      <c r="D86" s="3"/>
      <c r="E86" s="3"/>
      <c r="F86" s="3"/>
      <c r="G86" s="3"/>
      <c r="H86" s="3"/>
      <c r="I86" s="3"/>
      <c r="J86" s="3"/>
      <c r="K86" s="49"/>
      <c r="L86" s="3"/>
      <c r="M86" s="3"/>
      <c r="N86" s="3"/>
      <c r="O86" s="3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</row>
    <row r="87" spans="1:36" ht="15.75" customHeight="1">
      <c r="A87" s="5"/>
      <c r="B87" s="3"/>
      <c r="C87" s="3"/>
      <c r="D87" s="3"/>
      <c r="E87" s="3"/>
      <c r="F87" s="3"/>
      <c r="G87" s="3"/>
      <c r="H87" s="3"/>
      <c r="I87" s="3"/>
      <c r="J87" s="3"/>
      <c r="K87" s="49"/>
      <c r="L87" s="3"/>
      <c r="M87" s="3"/>
      <c r="N87" s="3"/>
      <c r="O87" s="3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</row>
    <row r="88" spans="1:36" ht="15.75" customHeight="1">
      <c r="A88" s="5"/>
      <c r="B88" s="3"/>
      <c r="C88" s="3"/>
      <c r="D88" s="3"/>
      <c r="E88" s="3"/>
      <c r="F88" s="3"/>
      <c r="G88" s="3"/>
      <c r="H88" s="3"/>
      <c r="I88" s="3"/>
      <c r="J88" s="3"/>
      <c r="K88" s="49"/>
      <c r="L88" s="3"/>
      <c r="M88" s="3"/>
      <c r="N88" s="3"/>
      <c r="O88" s="3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</row>
    <row r="89" spans="1:36" ht="15.75" customHeight="1">
      <c r="A89" s="5"/>
      <c r="B89" s="3"/>
      <c r="C89" s="3"/>
      <c r="D89" s="3"/>
      <c r="E89" s="3"/>
      <c r="F89" s="3"/>
      <c r="G89" s="3"/>
      <c r="H89" s="3"/>
      <c r="I89" s="3"/>
      <c r="J89" s="3"/>
      <c r="K89" s="49"/>
      <c r="L89" s="3"/>
      <c r="M89" s="3"/>
      <c r="N89" s="3"/>
      <c r="O89" s="3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</row>
    <row r="90" spans="1:36" ht="15.75" customHeight="1">
      <c r="A90" s="5"/>
      <c r="B90" s="3"/>
      <c r="C90" s="3"/>
      <c r="D90" s="3"/>
      <c r="E90" s="3"/>
      <c r="F90" s="3"/>
      <c r="G90" s="3"/>
      <c r="H90" s="3"/>
      <c r="I90" s="3"/>
      <c r="J90" s="3"/>
      <c r="K90" s="49"/>
      <c r="L90" s="3"/>
      <c r="M90" s="3"/>
      <c r="N90" s="3"/>
      <c r="O90" s="3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</row>
    <row r="91" spans="1:36" ht="15.75" customHeight="1">
      <c r="A91" s="5"/>
      <c r="B91" s="3"/>
      <c r="C91" s="3"/>
      <c r="D91" s="3"/>
      <c r="E91" s="3"/>
      <c r="F91" s="3"/>
      <c r="G91" s="3"/>
      <c r="H91" s="3"/>
      <c r="I91" s="3"/>
      <c r="J91" s="3"/>
      <c r="K91" s="49"/>
      <c r="L91" s="3"/>
      <c r="M91" s="3"/>
      <c r="N91" s="3"/>
      <c r="O91" s="3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</row>
    <row r="92" spans="1:36" ht="15.75" customHeight="1">
      <c r="A92" s="5"/>
      <c r="B92" s="3"/>
      <c r="C92" s="3"/>
      <c r="D92" s="3"/>
      <c r="E92" s="3"/>
      <c r="F92" s="3"/>
      <c r="G92" s="3"/>
      <c r="H92" s="3"/>
      <c r="I92" s="3"/>
      <c r="J92" s="3"/>
      <c r="K92" s="49"/>
      <c r="L92" s="3"/>
      <c r="M92" s="3"/>
      <c r="N92" s="3"/>
      <c r="O92" s="3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</row>
    <row r="93" spans="1:36" ht="15.75" customHeight="1">
      <c r="A93" s="5"/>
      <c r="B93" s="3"/>
      <c r="C93" s="3"/>
      <c r="D93" s="3"/>
      <c r="E93" s="3"/>
      <c r="F93" s="3"/>
      <c r="G93" s="3"/>
      <c r="H93" s="3"/>
      <c r="I93" s="3"/>
      <c r="J93" s="3"/>
      <c r="K93" s="49"/>
      <c r="L93" s="3"/>
      <c r="M93" s="3"/>
      <c r="N93" s="3"/>
      <c r="O93" s="3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</row>
    <row r="94" spans="1:36" ht="15.75" customHeight="1">
      <c r="A94" s="5"/>
      <c r="B94" s="3"/>
      <c r="C94" s="3"/>
      <c r="D94" s="3"/>
      <c r="E94" s="3"/>
      <c r="F94" s="3"/>
      <c r="G94" s="3"/>
      <c r="H94" s="3"/>
      <c r="I94" s="3"/>
      <c r="J94" s="3"/>
      <c r="K94" s="49"/>
      <c r="L94" s="3"/>
      <c r="M94" s="3"/>
      <c r="N94" s="3"/>
      <c r="O94" s="3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1:36" ht="15.75" customHeight="1">
      <c r="A95" s="5"/>
      <c r="B95" s="3"/>
      <c r="C95" s="3"/>
      <c r="D95" s="3"/>
      <c r="E95" s="3"/>
      <c r="F95" s="3"/>
      <c r="G95" s="3"/>
      <c r="H95" s="3"/>
      <c r="I95" s="3"/>
      <c r="J95" s="3"/>
      <c r="K95" s="49"/>
      <c r="L95" s="3"/>
      <c r="M95" s="3"/>
      <c r="N95" s="3"/>
      <c r="O95" s="3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</row>
    <row r="96" spans="1:36" ht="15.75" customHeight="1">
      <c r="A96" s="5"/>
      <c r="B96" s="3"/>
      <c r="C96" s="3"/>
      <c r="D96" s="3"/>
      <c r="E96" s="3"/>
      <c r="F96" s="3"/>
      <c r="G96" s="3"/>
      <c r="H96" s="3"/>
      <c r="I96" s="3"/>
      <c r="J96" s="3"/>
      <c r="K96" s="49"/>
      <c r="L96" s="3"/>
      <c r="M96" s="3"/>
      <c r="N96" s="3"/>
      <c r="O96" s="3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</row>
    <row r="97" spans="1:36" ht="15.75" customHeight="1">
      <c r="A97" s="5"/>
      <c r="B97" s="3"/>
      <c r="C97" s="3"/>
      <c r="D97" s="3"/>
      <c r="E97" s="3"/>
      <c r="F97" s="3"/>
      <c r="G97" s="3"/>
      <c r="H97" s="3"/>
      <c r="I97" s="3"/>
      <c r="J97" s="3"/>
      <c r="K97" s="49"/>
      <c r="L97" s="3"/>
      <c r="M97" s="3"/>
      <c r="N97" s="3"/>
      <c r="O97" s="3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</row>
    <row r="98" spans="1:36" ht="15.75" customHeight="1">
      <c r="A98" s="5"/>
      <c r="B98" s="3"/>
      <c r="C98" s="3"/>
      <c r="D98" s="3"/>
      <c r="E98" s="3"/>
      <c r="F98" s="3"/>
      <c r="G98" s="3"/>
      <c r="H98" s="3"/>
      <c r="I98" s="3"/>
      <c r="J98" s="3"/>
      <c r="K98" s="49"/>
      <c r="L98" s="3"/>
      <c r="M98" s="3"/>
      <c r="N98" s="3"/>
      <c r="O98" s="3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</row>
    <row r="99" spans="1:36" ht="15.75" customHeight="1">
      <c r="A99" s="5"/>
      <c r="B99" s="3"/>
      <c r="C99" s="3"/>
      <c r="D99" s="3"/>
      <c r="E99" s="3"/>
      <c r="F99" s="3"/>
      <c r="G99" s="3"/>
      <c r="H99" s="3"/>
      <c r="I99" s="3"/>
      <c r="J99" s="3"/>
      <c r="K99" s="49"/>
      <c r="L99" s="3"/>
      <c r="M99" s="3"/>
      <c r="N99" s="3"/>
      <c r="O99" s="3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</row>
    <row r="100" spans="1:36" ht="15.75" customHeight="1">
      <c r="A100" s="5"/>
      <c r="B100" s="3"/>
      <c r="C100" s="3"/>
      <c r="D100" s="3"/>
      <c r="E100" s="3"/>
      <c r="F100" s="3"/>
      <c r="G100" s="3"/>
      <c r="H100" s="3"/>
      <c r="I100" s="3"/>
      <c r="J100" s="3"/>
      <c r="K100" s="49"/>
      <c r="L100" s="3"/>
      <c r="M100" s="3"/>
      <c r="N100" s="3"/>
      <c r="O100" s="3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</row>
    <row r="101" spans="1:36" ht="15.75" customHeight="1">
      <c r="A101" s="5"/>
      <c r="B101" s="3"/>
      <c r="C101" s="3"/>
      <c r="D101" s="3"/>
      <c r="E101" s="3"/>
      <c r="F101" s="3"/>
      <c r="G101" s="3"/>
      <c r="H101" s="3"/>
      <c r="I101" s="3"/>
      <c r="J101" s="3"/>
      <c r="K101" s="49"/>
      <c r="L101" s="3"/>
      <c r="M101" s="3"/>
      <c r="N101" s="3"/>
      <c r="O101" s="3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</row>
    <row r="102" spans="1:36" ht="15.75" customHeight="1">
      <c r="A102" s="5"/>
      <c r="B102" s="3"/>
      <c r="C102" s="3"/>
      <c r="D102" s="3"/>
      <c r="E102" s="3"/>
      <c r="F102" s="3"/>
      <c r="G102" s="3"/>
      <c r="H102" s="3"/>
      <c r="I102" s="3"/>
      <c r="J102" s="3"/>
      <c r="K102" s="49"/>
      <c r="L102" s="3"/>
      <c r="M102" s="3"/>
      <c r="N102" s="3"/>
      <c r="O102" s="3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</row>
    <row r="103" spans="1:36" ht="15.75" customHeight="1">
      <c r="A103" s="5"/>
      <c r="B103" s="3"/>
      <c r="C103" s="3"/>
      <c r="D103" s="3"/>
      <c r="E103" s="3"/>
      <c r="F103" s="3"/>
      <c r="G103" s="3"/>
      <c r="H103" s="3"/>
      <c r="I103" s="3"/>
      <c r="J103" s="3"/>
      <c r="K103" s="49"/>
      <c r="L103" s="3"/>
      <c r="M103" s="3"/>
      <c r="N103" s="3"/>
      <c r="O103" s="3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1:36" ht="15.75" customHeight="1">
      <c r="A104" s="5"/>
      <c r="B104" s="3"/>
      <c r="C104" s="3"/>
      <c r="D104" s="3"/>
      <c r="E104" s="3"/>
      <c r="F104" s="3"/>
      <c r="G104" s="3"/>
      <c r="H104" s="3"/>
      <c r="I104" s="3"/>
      <c r="J104" s="3"/>
      <c r="K104" s="49"/>
      <c r="L104" s="3"/>
      <c r="M104" s="3"/>
      <c r="N104" s="3"/>
      <c r="O104" s="3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</row>
    <row r="105" spans="1:36" ht="15.75" customHeight="1">
      <c r="A105" s="5"/>
      <c r="B105" s="3"/>
      <c r="C105" s="3"/>
      <c r="D105" s="3"/>
      <c r="E105" s="3"/>
      <c r="F105" s="3"/>
      <c r="G105" s="3"/>
      <c r="H105" s="3"/>
      <c r="I105" s="3"/>
      <c r="J105" s="3"/>
      <c r="K105" s="49"/>
      <c r="L105" s="3"/>
      <c r="M105" s="3"/>
      <c r="N105" s="3"/>
      <c r="O105" s="3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</row>
    <row r="106" spans="1:36" ht="15.75" customHeight="1">
      <c r="A106" s="5"/>
      <c r="B106" s="3"/>
      <c r="C106" s="3"/>
      <c r="D106" s="3"/>
      <c r="E106" s="3"/>
      <c r="F106" s="3"/>
      <c r="G106" s="3"/>
      <c r="H106" s="3"/>
      <c r="I106" s="3"/>
      <c r="J106" s="3"/>
      <c r="K106" s="49"/>
      <c r="L106" s="3"/>
      <c r="M106" s="3"/>
      <c r="N106" s="3"/>
      <c r="O106" s="3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</row>
    <row r="107" spans="1:36" ht="15.75" customHeight="1">
      <c r="A107" s="5"/>
      <c r="B107" s="3"/>
      <c r="C107" s="3"/>
      <c r="D107" s="3"/>
      <c r="E107" s="3"/>
      <c r="F107" s="3"/>
      <c r="G107" s="3"/>
      <c r="H107" s="3"/>
      <c r="I107" s="3"/>
      <c r="J107" s="3"/>
      <c r="K107" s="49"/>
      <c r="L107" s="3"/>
      <c r="M107" s="3"/>
      <c r="N107" s="3"/>
      <c r="O107" s="3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</row>
    <row r="108" spans="1:36" ht="15.75" customHeight="1">
      <c r="A108" s="5"/>
      <c r="B108" s="3"/>
      <c r="C108" s="3"/>
      <c r="D108" s="3"/>
      <c r="E108" s="3"/>
      <c r="F108" s="3"/>
      <c r="G108" s="3"/>
      <c r="H108" s="3"/>
      <c r="I108" s="3"/>
      <c r="J108" s="3"/>
      <c r="K108" s="49"/>
      <c r="L108" s="3"/>
      <c r="M108" s="3"/>
      <c r="N108" s="3"/>
      <c r="O108" s="3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</row>
    <row r="109" spans="1:36" ht="15.75" customHeight="1">
      <c r="A109" s="5"/>
      <c r="B109" s="3"/>
      <c r="C109" s="3"/>
      <c r="D109" s="3"/>
      <c r="E109" s="3"/>
      <c r="F109" s="3"/>
      <c r="G109" s="3"/>
      <c r="H109" s="3"/>
      <c r="I109" s="3"/>
      <c r="J109" s="3"/>
      <c r="K109" s="49"/>
      <c r="L109" s="3"/>
      <c r="M109" s="3"/>
      <c r="N109" s="3"/>
      <c r="O109" s="3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</row>
    <row r="110" spans="1:36" ht="15.75" customHeight="1">
      <c r="A110" s="5"/>
      <c r="B110" s="3"/>
      <c r="C110" s="3"/>
      <c r="D110" s="3"/>
      <c r="E110" s="3"/>
      <c r="F110" s="3"/>
      <c r="G110" s="3"/>
      <c r="H110" s="3"/>
      <c r="I110" s="3"/>
      <c r="J110" s="3"/>
      <c r="K110" s="49"/>
      <c r="L110" s="3"/>
      <c r="M110" s="3"/>
      <c r="N110" s="3"/>
      <c r="O110" s="3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</row>
    <row r="111" spans="1:36" ht="15.75" customHeight="1">
      <c r="A111" s="5"/>
      <c r="B111" s="3"/>
      <c r="C111" s="3"/>
      <c r="D111" s="3"/>
      <c r="E111" s="3"/>
      <c r="F111" s="3"/>
      <c r="G111" s="3"/>
      <c r="H111" s="3"/>
      <c r="I111" s="3"/>
      <c r="J111" s="3"/>
      <c r="K111" s="49"/>
      <c r="L111" s="3"/>
      <c r="M111" s="3"/>
      <c r="N111" s="3"/>
      <c r="O111" s="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</row>
    <row r="112" spans="1:36" ht="15.75" customHeight="1">
      <c r="A112" s="5"/>
      <c r="B112" s="3"/>
      <c r="C112" s="3"/>
      <c r="D112" s="3"/>
      <c r="E112" s="3"/>
      <c r="F112" s="3"/>
      <c r="G112" s="3"/>
      <c r="H112" s="3"/>
      <c r="I112" s="3"/>
      <c r="J112" s="3"/>
      <c r="K112" s="49"/>
      <c r="L112" s="3"/>
      <c r="M112" s="3"/>
      <c r="N112" s="3"/>
      <c r="O112" s="3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1:36" ht="15.75" customHeight="1">
      <c r="A113" s="5"/>
      <c r="B113" s="3"/>
      <c r="C113" s="3"/>
      <c r="D113" s="3"/>
      <c r="E113" s="3"/>
      <c r="F113" s="3"/>
      <c r="G113" s="3"/>
      <c r="H113" s="3"/>
      <c r="I113" s="3"/>
      <c r="J113" s="3"/>
      <c r="K113" s="49"/>
      <c r="L113" s="3"/>
      <c r="M113" s="3"/>
      <c r="N113" s="3"/>
      <c r="O113" s="3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</row>
    <row r="114" spans="1:36" ht="15.75" customHeight="1">
      <c r="A114" s="5"/>
      <c r="B114" s="3"/>
      <c r="C114" s="3"/>
      <c r="D114" s="3"/>
      <c r="E114" s="3"/>
      <c r="F114" s="3"/>
      <c r="G114" s="3"/>
      <c r="H114" s="3"/>
      <c r="I114" s="3"/>
      <c r="J114" s="3"/>
      <c r="K114" s="49"/>
      <c r="L114" s="3"/>
      <c r="M114" s="3"/>
      <c r="N114" s="3"/>
      <c r="O114" s="3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</row>
    <row r="115" spans="1:36" ht="15.75" customHeight="1">
      <c r="A115" s="5"/>
      <c r="B115" s="3"/>
      <c r="C115" s="3"/>
      <c r="D115" s="3"/>
      <c r="E115" s="3"/>
      <c r="F115" s="3"/>
      <c r="G115" s="3"/>
      <c r="H115" s="3"/>
      <c r="I115" s="3"/>
      <c r="J115" s="3"/>
      <c r="K115" s="49"/>
      <c r="L115" s="3"/>
      <c r="M115" s="3"/>
      <c r="N115" s="3"/>
      <c r="O115" s="3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</row>
    <row r="116" spans="1:36" ht="15.75" customHeight="1">
      <c r="A116" s="5"/>
      <c r="B116" s="3"/>
      <c r="C116" s="3"/>
      <c r="D116" s="3"/>
      <c r="E116" s="3"/>
      <c r="F116" s="3"/>
      <c r="G116" s="3"/>
      <c r="H116" s="3"/>
      <c r="I116" s="3"/>
      <c r="J116" s="3"/>
      <c r="K116" s="49"/>
      <c r="L116" s="3"/>
      <c r="M116" s="3"/>
      <c r="N116" s="3"/>
      <c r="O116" s="3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</row>
    <row r="117" spans="1:36" ht="15.75" customHeight="1">
      <c r="A117" s="5"/>
      <c r="B117" s="3"/>
      <c r="C117" s="3"/>
      <c r="D117" s="3"/>
      <c r="E117" s="3"/>
      <c r="F117" s="3"/>
      <c r="G117" s="3"/>
      <c r="H117" s="3"/>
      <c r="I117" s="3"/>
      <c r="J117" s="3"/>
      <c r="K117" s="49"/>
      <c r="L117" s="3"/>
      <c r="M117" s="3"/>
      <c r="N117" s="3"/>
      <c r="O117" s="3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</row>
    <row r="118" spans="1:36" ht="15.75" customHeight="1">
      <c r="A118" s="5"/>
      <c r="B118" s="3"/>
      <c r="C118" s="3"/>
      <c r="D118" s="3"/>
      <c r="E118" s="3"/>
      <c r="F118" s="3"/>
      <c r="G118" s="3"/>
      <c r="H118" s="3"/>
      <c r="I118" s="3"/>
      <c r="J118" s="3"/>
      <c r="K118" s="49"/>
      <c r="L118" s="3"/>
      <c r="M118" s="3"/>
      <c r="N118" s="3"/>
      <c r="O118" s="3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</row>
    <row r="119" spans="1:36" ht="15.75" customHeight="1">
      <c r="A119" s="5"/>
      <c r="B119" s="3"/>
      <c r="C119" s="3"/>
      <c r="D119" s="3"/>
      <c r="E119" s="3"/>
      <c r="F119" s="3"/>
      <c r="G119" s="3"/>
      <c r="H119" s="3"/>
      <c r="I119" s="3"/>
      <c r="J119" s="3"/>
      <c r="K119" s="49"/>
      <c r="L119" s="3"/>
      <c r="M119" s="3"/>
      <c r="N119" s="3"/>
      <c r="O119" s="3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</row>
    <row r="120" spans="1:36" ht="15.75" customHeight="1">
      <c r="A120" s="5"/>
      <c r="B120" s="3"/>
      <c r="C120" s="3"/>
      <c r="D120" s="3"/>
      <c r="E120" s="3"/>
      <c r="F120" s="3"/>
      <c r="G120" s="3"/>
      <c r="H120" s="3"/>
      <c r="I120" s="3"/>
      <c r="J120" s="3"/>
      <c r="K120" s="49"/>
      <c r="L120" s="3"/>
      <c r="M120" s="3"/>
      <c r="N120" s="3"/>
      <c r="O120" s="3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</row>
    <row r="121" spans="1:36" ht="15.75" customHeight="1">
      <c r="A121" s="5"/>
      <c r="B121" s="3"/>
      <c r="C121" s="3"/>
      <c r="D121" s="3"/>
      <c r="E121" s="3"/>
      <c r="F121" s="3"/>
      <c r="G121" s="3"/>
      <c r="H121" s="3"/>
      <c r="I121" s="3"/>
      <c r="J121" s="3"/>
      <c r="K121" s="49"/>
      <c r="L121" s="3"/>
      <c r="M121" s="3"/>
      <c r="N121" s="3"/>
      <c r="O121" s="3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1:36" ht="15.75" customHeight="1">
      <c r="A122" s="5"/>
      <c r="B122" s="3"/>
      <c r="C122" s="3"/>
      <c r="D122" s="3"/>
      <c r="E122" s="3"/>
      <c r="F122" s="3"/>
      <c r="G122" s="3"/>
      <c r="H122" s="3"/>
      <c r="I122" s="3"/>
      <c r="J122" s="3"/>
      <c r="K122" s="49"/>
      <c r="L122" s="3"/>
      <c r="M122" s="3"/>
      <c r="N122" s="3"/>
      <c r="O122" s="3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</row>
    <row r="123" spans="1:36" ht="15.75" customHeight="1">
      <c r="A123" s="5"/>
      <c r="B123" s="3"/>
      <c r="C123" s="3"/>
      <c r="D123" s="3"/>
      <c r="E123" s="3"/>
      <c r="F123" s="3"/>
      <c r="G123" s="3"/>
      <c r="H123" s="3"/>
      <c r="I123" s="3"/>
      <c r="J123" s="3"/>
      <c r="K123" s="49"/>
      <c r="L123" s="3"/>
      <c r="M123" s="3"/>
      <c r="N123" s="3"/>
      <c r="O123" s="3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</row>
    <row r="124" spans="1:36" ht="15.75" customHeight="1">
      <c r="A124" s="5"/>
      <c r="B124" s="3"/>
      <c r="C124" s="3"/>
      <c r="D124" s="3"/>
      <c r="E124" s="3"/>
      <c r="F124" s="3"/>
      <c r="G124" s="3"/>
      <c r="H124" s="3"/>
      <c r="I124" s="3"/>
      <c r="J124" s="3"/>
      <c r="K124" s="49"/>
      <c r="L124" s="3"/>
      <c r="M124" s="3"/>
      <c r="N124" s="3"/>
      <c r="O124" s="3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</row>
    <row r="125" spans="1:36" ht="15.75" customHeight="1">
      <c r="A125" s="5"/>
      <c r="B125" s="3"/>
      <c r="C125" s="3"/>
      <c r="D125" s="3"/>
      <c r="E125" s="3"/>
      <c r="F125" s="3"/>
      <c r="G125" s="3"/>
      <c r="H125" s="3"/>
      <c r="I125" s="3"/>
      <c r="J125" s="3"/>
      <c r="K125" s="49"/>
      <c r="L125" s="3"/>
      <c r="M125" s="3"/>
      <c r="N125" s="3"/>
      <c r="O125" s="3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</row>
    <row r="126" spans="1:36" ht="15.75" customHeight="1">
      <c r="A126" s="5"/>
      <c r="B126" s="3"/>
      <c r="C126" s="3"/>
      <c r="D126" s="3"/>
      <c r="E126" s="3"/>
      <c r="F126" s="3"/>
      <c r="G126" s="3"/>
      <c r="H126" s="3"/>
      <c r="I126" s="3"/>
      <c r="J126" s="3"/>
      <c r="K126" s="49"/>
      <c r="L126" s="3"/>
      <c r="M126" s="3"/>
      <c r="N126" s="3"/>
      <c r="O126" s="3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</row>
    <row r="127" spans="1:36" ht="15.75" customHeight="1">
      <c r="A127" s="5"/>
      <c r="B127" s="3"/>
      <c r="C127" s="3"/>
      <c r="D127" s="3"/>
      <c r="E127" s="3"/>
      <c r="F127" s="3"/>
      <c r="G127" s="3"/>
      <c r="H127" s="3"/>
      <c r="I127" s="3"/>
      <c r="J127" s="3"/>
      <c r="K127" s="49"/>
      <c r="L127" s="3"/>
      <c r="M127" s="3"/>
      <c r="N127" s="3"/>
      <c r="O127" s="3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</row>
    <row r="128" spans="1:36" ht="15.75" customHeight="1">
      <c r="A128" s="5"/>
      <c r="B128" s="3"/>
      <c r="C128" s="3"/>
      <c r="D128" s="3"/>
      <c r="E128" s="3"/>
      <c r="F128" s="3"/>
      <c r="G128" s="3"/>
      <c r="H128" s="3"/>
      <c r="I128" s="3"/>
      <c r="J128" s="3"/>
      <c r="K128" s="49"/>
      <c r="L128" s="3"/>
      <c r="M128" s="3"/>
      <c r="N128" s="3"/>
      <c r="O128" s="3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</row>
    <row r="129" spans="1:36" ht="15.75" customHeight="1">
      <c r="A129" s="5"/>
      <c r="B129" s="3"/>
      <c r="C129" s="3"/>
      <c r="D129" s="3"/>
      <c r="E129" s="3"/>
      <c r="F129" s="3"/>
      <c r="G129" s="3"/>
      <c r="H129" s="3"/>
      <c r="I129" s="3"/>
      <c r="J129" s="3"/>
      <c r="K129" s="49"/>
      <c r="L129" s="3"/>
      <c r="M129" s="3"/>
      <c r="N129" s="3"/>
      <c r="O129" s="3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</row>
    <row r="130" spans="1:36" ht="15.75" customHeight="1">
      <c r="A130" s="5"/>
      <c r="B130" s="3"/>
      <c r="C130" s="3"/>
      <c r="D130" s="3"/>
      <c r="E130" s="3"/>
      <c r="F130" s="3"/>
      <c r="G130" s="3"/>
      <c r="H130" s="3"/>
      <c r="I130" s="3"/>
      <c r="J130" s="3"/>
      <c r="K130" s="49"/>
      <c r="L130" s="3"/>
      <c r="M130" s="3"/>
      <c r="N130" s="3"/>
      <c r="O130" s="3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</row>
    <row r="131" spans="1:36" ht="15.75" customHeight="1">
      <c r="A131" s="5"/>
      <c r="B131" s="3"/>
      <c r="C131" s="3"/>
      <c r="D131" s="3"/>
      <c r="E131" s="3"/>
      <c r="F131" s="3"/>
      <c r="G131" s="3"/>
      <c r="H131" s="3"/>
      <c r="I131" s="3"/>
      <c r="J131" s="3"/>
      <c r="K131" s="49"/>
      <c r="L131" s="3"/>
      <c r="M131" s="3"/>
      <c r="N131" s="3"/>
      <c r="O131" s="3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</row>
    <row r="132" spans="1:36" ht="15.75" customHeight="1">
      <c r="A132" s="5"/>
      <c r="B132" s="3"/>
      <c r="C132" s="3"/>
      <c r="D132" s="3"/>
      <c r="E132" s="3"/>
      <c r="F132" s="3"/>
      <c r="G132" s="3"/>
      <c r="H132" s="3"/>
      <c r="I132" s="3"/>
      <c r="J132" s="3"/>
      <c r="K132" s="49"/>
      <c r="L132" s="3"/>
      <c r="M132" s="3"/>
      <c r="N132" s="3"/>
      <c r="O132" s="3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</row>
    <row r="133" spans="1:36" ht="15.75" customHeight="1">
      <c r="A133" s="5"/>
      <c r="B133" s="3"/>
      <c r="C133" s="3"/>
      <c r="D133" s="3"/>
      <c r="E133" s="3"/>
      <c r="F133" s="3"/>
      <c r="G133" s="3"/>
      <c r="H133" s="3"/>
      <c r="I133" s="3"/>
      <c r="J133" s="3"/>
      <c r="K133" s="49"/>
      <c r="L133" s="3"/>
      <c r="M133" s="3"/>
      <c r="N133" s="3"/>
      <c r="O133" s="3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</row>
    <row r="134" spans="1:36" ht="15.75" customHeight="1">
      <c r="A134" s="5"/>
      <c r="B134" s="3"/>
      <c r="C134" s="3"/>
      <c r="D134" s="3"/>
      <c r="E134" s="3"/>
      <c r="F134" s="3"/>
      <c r="G134" s="3"/>
      <c r="H134" s="3"/>
      <c r="I134" s="3"/>
      <c r="J134" s="3"/>
      <c r="K134" s="49"/>
      <c r="L134" s="3"/>
      <c r="M134" s="3"/>
      <c r="N134" s="3"/>
      <c r="O134" s="3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</row>
    <row r="135" spans="1:36" ht="15.75" customHeight="1">
      <c r="A135" s="5"/>
      <c r="B135" s="3"/>
      <c r="C135" s="3"/>
      <c r="D135" s="3"/>
      <c r="E135" s="3"/>
      <c r="F135" s="3"/>
      <c r="G135" s="3"/>
      <c r="H135" s="3"/>
      <c r="I135" s="3"/>
      <c r="J135" s="3"/>
      <c r="K135" s="49"/>
      <c r="L135" s="3"/>
      <c r="M135" s="3"/>
      <c r="N135" s="3"/>
      <c r="O135" s="3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</row>
    <row r="136" spans="1:36" ht="15.75" customHeight="1">
      <c r="A136" s="5"/>
      <c r="B136" s="3"/>
      <c r="C136" s="3"/>
      <c r="D136" s="3"/>
      <c r="E136" s="3"/>
      <c r="F136" s="3"/>
      <c r="G136" s="3"/>
      <c r="H136" s="3"/>
      <c r="I136" s="3"/>
      <c r="J136" s="3"/>
      <c r="K136" s="49"/>
      <c r="L136" s="3"/>
      <c r="M136" s="3"/>
      <c r="N136" s="3"/>
      <c r="O136" s="3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</row>
    <row r="137" spans="1:36" ht="15.75" customHeight="1">
      <c r="A137" s="5"/>
      <c r="B137" s="3"/>
      <c r="C137" s="3"/>
      <c r="D137" s="3"/>
      <c r="E137" s="3"/>
      <c r="F137" s="3"/>
      <c r="G137" s="3"/>
      <c r="H137" s="3"/>
      <c r="I137" s="3"/>
      <c r="J137" s="3"/>
      <c r="K137" s="49"/>
      <c r="L137" s="3"/>
      <c r="M137" s="3"/>
      <c r="N137" s="3"/>
      <c r="O137" s="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</row>
    <row r="138" spans="1:36" ht="15.75" customHeight="1">
      <c r="A138" s="5"/>
      <c r="B138" s="3"/>
      <c r="C138" s="3"/>
      <c r="D138" s="3"/>
      <c r="E138" s="3"/>
      <c r="F138" s="3"/>
      <c r="G138" s="3"/>
      <c r="H138" s="3"/>
      <c r="I138" s="3"/>
      <c r="J138" s="3"/>
      <c r="K138" s="49"/>
      <c r="L138" s="3"/>
      <c r="M138" s="3"/>
      <c r="N138" s="3"/>
      <c r="O138" s="3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</row>
    <row r="139" spans="1:36" ht="15.75" customHeight="1">
      <c r="A139" s="5"/>
      <c r="B139" s="3"/>
      <c r="C139" s="3"/>
      <c r="D139" s="3"/>
      <c r="E139" s="3"/>
      <c r="F139" s="3"/>
      <c r="G139" s="3"/>
      <c r="H139" s="3"/>
      <c r="I139" s="3"/>
      <c r="J139" s="3"/>
      <c r="K139" s="49"/>
      <c r="L139" s="3"/>
      <c r="M139" s="3"/>
      <c r="N139" s="3"/>
      <c r="O139" s="3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</row>
    <row r="140" spans="1:36" ht="15.75" customHeight="1">
      <c r="A140" s="5"/>
      <c r="B140" s="3"/>
      <c r="C140" s="3"/>
      <c r="D140" s="3"/>
      <c r="E140" s="3"/>
      <c r="F140" s="3"/>
      <c r="G140" s="3"/>
      <c r="H140" s="3"/>
      <c r="I140" s="3"/>
      <c r="J140" s="3"/>
      <c r="K140" s="49"/>
      <c r="L140" s="3"/>
      <c r="M140" s="3"/>
      <c r="N140" s="3"/>
      <c r="O140" s="3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</row>
    <row r="141" spans="1:36" ht="15.75" customHeight="1">
      <c r="A141" s="5"/>
      <c r="B141" s="3"/>
      <c r="C141" s="3"/>
      <c r="D141" s="3"/>
      <c r="E141" s="3"/>
      <c r="F141" s="3"/>
      <c r="G141" s="3"/>
      <c r="H141" s="3"/>
      <c r="I141" s="3"/>
      <c r="J141" s="3"/>
      <c r="K141" s="49"/>
      <c r="L141" s="3"/>
      <c r="M141" s="3"/>
      <c r="N141" s="3"/>
      <c r="O141" s="3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</row>
    <row r="142" spans="1:36" ht="15.75" customHeight="1">
      <c r="A142" s="5"/>
      <c r="B142" s="3"/>
      <c r="C142" s="3"/>
      <c r="D142" s="3"/>
      <c r="E142" s="3"/>
      <c r="F142" s="3"/>
      <c r="G142" s="3"/>
      <c r="H142" s="3"/>
      <c r="I142" s="3"/>
      <c r="J142" s="3"/>
      <c r="K142" s="49"/>
      <c r="L142" s="3"/>
      <c r="M142" s="3"/>
      <c r="N142" s="3"/>
      <c r="O142" s="3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</row>
    <row r="143" spans="1:36" ht="15.75" customHeight="1">
      <c r="A143" s="5"/>
      <c r="B143" s="3"/>
      <c r="C143" s="3"/>
      <c r="D143" s="3"/>
      <c r="E143" s="3"/>
      <c r="F143" s="3"/>
      <c r="G143" s="3"/>
      <c r="H143" s="3"/>
      <c r="I143" s="3"/>
      <c r="J143" s="3"/>
      <c r="K143" s="49"/>
      <c r="L143" s="3"/>
      <c r="M143" s="3"/>
      <c r="N143" s="3"/>
      <c r="O143" s="3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</row>
    <row r="144" spans="1:36" ht="15.75" customHeight="1">
      <c r="A144" s="5"/>
      <c r="B144" s="3"/>
      <c r="C144" s="3"/>
      <c r="D144" s="3"/>
      <c r="E144" s="3"/>
      <c r="F144" s="3"/>
      <c r="G144" s="3"/>
      <c r="H144" s="3"/>
      <c r="I144" s="3"/>
      <c r="J144" s="3"/>
      <c r="K144" s="49"/>
      <c r="L144" s="3"/>
      <c r="M144" s="3"/>
      <c r="N144" s="3"/>
      <c r="O144" s="3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</row>
    <row r="145" spans="1:36" ht="15.75" customHeight="1">
      <c r="A145" s="5"/>
      <c r="B145" s="3"/>
      <c r="C145" s="3"/>
      <c r="D145" s="3"/>
      <c r="E145" s="3"/>
      <c r="F145" s="3"/>
      <c r="G145" s="3"/>
      <c r="H145" s="3"/>
      <c r="I145" s="3"/>
      <c r="J145" s="3"/>
      <c r="K145" s="49"/>
      <c r="L145" s="3"/>
      <c r="M145" s="3"/>
      <c r="N145" s="3"/>
      <c r="O145" s="3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</row>
    <row r="146" spans="1:36" ht="15.75" customHeight="1">
      <c r="A146" s="5"/>
      <c r="B146" s="3"/>
      <c r="C146" s="3"/>
      <c r="D146" s="3"/>
      <c r="E146" s="3"/>
      <c r="F146" s="3"/>
      <c r="G146" s="3"/>
      <c r="H146" s="3"/>
      <c r="I146" s="3"/>
      <c r="J146" s="3"/>
      <c r="K146" s="49"/>
      <c r="L146" s="3"/>
      <c r="M146" s="3"/>
      <c r="N146" s="3"/>
      <c r="O146" s="3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</row>
    <row r="147" spans="1:36" ht="15.75" customHeight="1">
      <c r="A147" s="5"/>
      <c r="B147" s="3"/>
      <c r="C147" s="3"/>
      <c r="D147" s="3"/>
      <c r="E147" s="3"/>
      <c r="F147" s="3"/>
      <c r="G147" s="3"/>
      <c r="H147" s="3"/>
      <c r="I147" s="3"/>
      <c r="J147" s="3"/>
      <c r="K147" s="49"/>
      <c r="L147" s="3"/>
      <c r="M147" s="3"/>
      <c r="N147" s="3"/>
      <c r="O147" s="3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</row>
    <row r="148" spans="1:36" ht="15.75" customHeight="1">
      <c r="A148" s="5"/>
      <c r="B148" s="3"/>
      <c r="C148" s="3"/>
      <c r="D148" s="3"/>
      <c r="E148" s="3"/>
      <c r="F148" s="3"/>
      <c r="G148" s="3"/>
      <c r="H148" s="3"/>
      <c r="I148" s="3"/>
      <c r="J148" s="3"/>
      <c r="K148" s="49"/>
      <c r="L148" s="3"/>
      <c r="M148" s="3"/>
      <c r="N148" s="3"/>
      <c r="O148" s="3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</row>
    <row r="149" spans="1:36" ht="15.75" customHeight="1">
      <c r="A149" s="5"/>
      <c r="B149" s="3"/>
      <c r="C149" s="3"/>
      <c r="D149" s="3"/>
      <c r="E149" s="3"/>
      <c r="F149" s="3"/>
      <c r="G149" s="3"/>
      <c r="H149" s="3"/>
      <c r="I149" s="3"/>
      <c r="J149" s="3"/>
      <c r="K149" s="49"/>
      <c r="L149" s="3"/>
      <c r="M149" s="3"/>
      <c r="N149" s="3"/>
      <c r="O149" s="3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</row>
    <row r="150" spans="1:36" ht="15.75" customHeight="1">
      <c r="A150" s="5"/>
      <c r="B150" s="3"/>
      <c r="C150" s="3"/>
      <c r="D150" s="3"/>
      <c r="E150" s="3"/>
      <c r="F150" s="3"/>
      <c r="G150" s="3"/>
      <c r="H150" s="3"/>
      <c r="I150" s="3"/>
      <c r="J150" s="3"/>
      <c r="K150" s="49"/>
      <c r="L150" s="3"/>
      <c r="M150" s="3"/>
      <c r="N150" s="3"/>
      <c r="O150" s="3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</row>
    <row r="151" spans="1:36" ht="15.75" customHeight="1">
      <c r="A151" s="5"/>
      <c r="B151" s="3"/>
      <c r="C151" s="3"/>
      <c r="D151" s="3"/>
      <c r="E151" s="3"/>
      <c r="F151" s="3"/>
      <c r="G151" s="3"/>
      <c r="H151" s="3"/>
      <c r="I151" s="3"/>
      <c r="J151" s="3"/>
      <c r="K151" s="49"/>
      <c r="L151" s="3"/>
      <c r="M151" s="3"/>
      <c r="N151" s="3"/>
      <c r="O151" s="3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</row>
    <row r="152" spans="1:36" ht="15.75" customHeight="1">
      <c r="A152" s="5"/>
      <c r="B152" s="3"/>
      <c r="C152" s="3"/>
      <c r="D152" s="3"/>
      <c r="E152" s="3"/>
      <c r="F152" s="3"/>
      <c r="G152" s="3"/>
      <c r="H152" s="3"/>
      <c r="I152" s="3"/>
      <c r="J152" s="3"/>
      <c r="K152" s="49"/>
      <c r="L152" s="3"/>
      <c r="M152" s="3"/>
      <c r="N152" s="3"/>
      <c r="O152" s="3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</row>
    <row r="153" spans="1:36" ht="15.75" customHeight="1">
      <c r="A153" s="5"/>
      <c r="B153" s="3"/>
      <c r="C153" s="3"/>
      <c r="D153" s="3"/>
      <c r="E153" s="3"/>
      <c r="F153" s="3"/>
      <c r="G153" s="3"/>
      <c r="H153" s="3"/>
      <c r="I153" s="3"/>
      <c r="J153" s="3"/>
      <c r="K153" s="49"/>
      <c r="L153" s="3"/>
      <c r="M153" s="3"/>
      <c r="N153" s="3"/>
      <c r="O153" s="3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</row>
    <row r="154" spans="1:36" ht="15.75" customHeight="1">
      <c r="A154" s="5"/>
      <c r="B154" s="3"/>
      <c r="C154" s="3"/>
      <c r="D154" s="3"/>
      <c r="E154" s="3"/>
      <c r="F154" s="3"/>
      <c r="G154" s="3"/>
      <c r="H154" s="3"/>
      <c r="I154" s="3"/>
      <c r="J154" s="3"/>
      <c r="K154" s="49"/>
      <c r="L154" s="3"/>
      <c r="M154" s="3"/>
      <c r="N154" s="3"/>
      <c r="O154" s="3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</row>
    <row r="155" spans="1:36" ht="15.75" customHeight="1">
      <c r="A155" s="5"/>
      <c r="B155" s="3"/>
      <c r="C155" s="3"/>
      <c r="D155" s="3"/>
      <c r="E155" s="3"/>
      <c r="F155" s="3"/>
      <c r="G155" s="3"/>
      <c r="H155" s="3"/>
      <c r="I155" s="3"/>
      <c r="J155" s="3"/>
      <c r="K155" s="49"/>
      <c r="L155" s="3"/>
      <c r="M155" s="3"/>
      <c r="N155" s="3"/>
      <c r="O155" s="3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</row>
    <row r="156" spans="1:36" ht="15.75" customHeight="1">
      <c r="A156" s="5"/>
      <c r="B156" s="3"/>
      <c r="C156" s="3"/>
      <c r="D156" s="3"/>
      <c r="E156" s="3"/>
      <c r="F156" s="3"/>
      <c r="G156" s="3"/>
      <c r="H156" s="3"/>
      <c r="I156" s="3"/>
      <c r="J156" s="3"/>
      <c r="K156" s="49"/>
      <c r="L156" s="3"/>
      <c r="M156" s="3"/>
      <c r="N156" s="3"/>
      <c r="O156" s="3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</row>
    <row r="157" spans="1:36" ht="15.75" customHeight="1">
      <c r="A157" s="5"/>
      <c r="B157" s="3"/>
      <c r="C157" s="3"/>
      <c r="D157" s="3"/>
      <c r="E157" s="3"/>
      <c r="F157" s="3"/>
      <c r="G157" s="3"/>
      <c r="H157" s="3"/>
      <c r="I157" s="3"/>
      <c r="J157" s="3"/>
      <c r="K157" s="49"/>
      <c r="L157" s="3"/>
      <c r="M157" s="3"/>
      <c r="N157" s="3"/>
      <c r="O157" s="3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</row>
    <row r="158" spans="1:36" ht="15.75" customHeight="1">
      <c r="A158" s="5"/>
      <c r="B158" s="3"/>
      <c r="C158" s="3"/>
      <c r="D158" s="3"/>
      <c r="E158" s="3"/>
      <c r="F158" s="3"/>
      <c r="G158" s="3"/>
      <c r="H158" s="3"/>
      <c r="I158" s="3"/>
      <c r="J158" s="3"/>
      <c r="K158" s="49"/>
      <c r="L158" s="3"/>
      <c r="M158" s="3"/>
      <c r="N158" s="3"/>
      <c r="O158" s="3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</row>
    <row r="159" spans="1:36" ht="15.75" customHeight="1">
      <c r="A159" s="5"/>
      <c r="B159" s="3"/>
      <c r="C159" s="3"/>
      <c r="D159" s="3"/>
      <c r="E159" s="3"/>
      <c r="F159" s="3"/>
      <c r="G159" s="3"/>
      <c r="H159" s="3"/>
      <c r="I159" s="3"/>
      <c r="J159" s="3"/>
      <c r="K159" s="49"/>
      <c r="L159" s="3"/>
      <c r="M159" s="3"/>
      <c r="N159" s="3"/>
      <c r="O159" s="3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</row>
    <row r="160" spans="1:36" ht="15.75" customHeight="1">
      <c r="A160" s="5"/>
      <c r="B160" s="3"/>
      <c r="C160" s="3"/>
      <c r="D160" s="3"/>
      <c r="E160" s="3"/>
      <c r="F160" s="3"/>
      <c r="G160" s="3"/>
      <c r="H160" s="3"/>
      <c r="I160" s="3"/>
      <c r="J160" s="3"/>
      <c r="K160" s="49"/>
      <c r="L160" s="3"/>
      <c r="M160" s="3"/>
      <c r="N160" s="3"/>
      <c r="O160" s="3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</row>
    <row r="161" spans="1:36" ht="15.75" customHeight="1">
      <c r="A161" s="5"/>
      <c r="B161" s="3"/>
      <c r="C161" s="3"/>
      <c r="D161" s="3"/>
      <c r="E161" s="3"/>
      <c r="F161" s="3"/>
      <c r="G161" s="3"/>
      <c r="H161" s="3"/>
      <c r="I161" s="3"/>
      <c r="J161" s="3"/>
      <c r="K161" s="49"/>
      <c r="L161" s="3"/>
      <c r="M161" s="3"/>
      <c r="N161" s="3"/>
      <c r="O161" s="3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</row>
    <row r="162" spans="1:36" ht="15.75" customHeight="1">
      <c r="A162" s="5"/>
      <c r="B162" s="3"/>
      <c r="C162" s="3"/>
      <c r="D162" s="3"/>
      <c r="E162" s="3"/>
      <c r="F162" s="3"/>
      <c r="G162" s="3"/>
      <c r="H162" s="3"/>
      <c r="I162" s="3"/>
      <c r="J162" s="3"/>
      <c r="K162" s="49"/>
      <c r="L162" s="3"/>
      <c r="M162" s="3"/>
      <c r="N162" s="3"/>
      <c r="O162" s="3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</row>
    <row r="163" spans="1:36" ht="15.75" customHeight="1">
      <c r="A163" s="5"/>
      <c r="B163" s="3"/>
      <c r="C163" s="3"/>
      <c r="D163" s="3"/>
      <c r="E163" s="3"/>
      <c r="F163" s="3"/>
      <c r="G163" s="3"/>
      <c r="H163" s="3"/>
      <c r="I163" s="3"/>
      <c r="J163" s="3"/>
      <c r="K163" s="49"/>
      <c r="L163" s="3"/>
      <c r="M163" s="3"/>
      <c r="N163" s="3"/>
      <c r="O163" s="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1:36" ht="15.75" customHeight="1">
      <c r="A164" s="5"/>
      <c r="B164" s="3"/>
      <c r="C164" s="3"/>
      <c r="D164" s="3"/>
      <c r="E164" s="3"/>
      <c r="F164" s="3"/>
      <c r="G164" s="3"/>
      <c r="H164" s="3"/>
      <c r="I164" s="3"/>
      <c r="J164" s="3"/>
      <c r="K164" s="49"/>
      <c r="L164" s="3"/>
      <c r="M164" s="3"/>
      <c r="N164" s="3"/>
      <c r="O164" s="3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1:36" ht="15.75" customHeight="1">
      <c r="A165" s="5"/>
      <c r="B165" s="3"/>
      <c r="C165" s="3"/>
      <c r="D165" s="3"/>
      <c r="E165" s="3"/>
      <c r="F165" s="3"/>
      <c r="G165" s="3"/>
      <c r="H165" s="3"/>
      <c r="I165" s="3"/>
      <c r="J165" s="3"/>
      <c r="K165" s="49"/>
      <c r="L165" s="3"/>
      <c r="M165" s="3"/>
      <c r="N165" s="3"/>
      <c r="O165" s="3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1:36" ht="15.75" customHeight="1">
      <c r="A166" s="5"/>
      <c r="B166" s="3"/>
      <c r="C166" s="3"/>
      <c r="D166" s="3"/>
      <c r="E166" s="3"/>
      <c r="F166" s="3"/>
      <c r="G166" s="3"/>
      <c r="H166" s="3"/>
      <c r="I166" s="3"/>
      <c r="J166" s="3"/>
      <c r="K166" s="49"/>
      <c r="L166" s="3"/>
      <c r="M166" s="3"/>
      <c r="N166" s="3"/>
      <c r="O166" s="3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1:36" ht="15.75" customHeight="1">
      <c r="A167" s="5"/>
      <c r="B167" s="3"/>
      <c r="C167" s="3"/>
      <c r="D167" s="3"/>
      <c r="E167" s="3"/>
      <c r="F167" s="3"/>
      <c r="G167" s="3"/>
      <c r="H167" s="3"/>
      <c r="I167" s="3"/>
      <c r="J167" s="3"/>
      <c r="K167" s="49"/>
      <c r="L167" s="3"/>
      <c r="M167" s="3"/>
      <c r="N167" s="3"/>
      <c r="O167" s="3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</row>
    <row r="168" spans="1:36" ht="15.75" customHeight="1">
      <c r="A168" s="5"/>
      <c r="B168" s="3"/>
      <c r="C168" s="3"/>
      <c r="D168" s="3"/>
      <c r="E168" s="3"/>
      <c r="F168" s="3"/>
      <c r="G168" s="3"/>
      <c r="H168" s="3"/>
      <c r="I168" s="3"/>
      <c r="J168" s="3"/>
      <c r="K168" s="49"/>
      <c r="L168" s="3"/>
      <c r="M168" s="3"/>
      <c r="N168" s="3"/>
      <c r="O168" s="3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</row>
    <row r="169" spans="1:36" ht="15.75" customHeight="1">
      <c r="A169" s="5"/>
      <c r="B169" s="3"/>
      <c r="C169" s="3"/>
      <c r="D169" s="3"/>
      <c r="E169" s="3"/>
      <c r="F169" s="3"/>
      <c r="G169" s="3"/>
      <c r="H169" s="3"/>
      <c r="I169" s="3"/>
      <c r="J169" s="3"/>
      <c r="K169" s="49"/>
      <c r="L169" s="3"/>
      <c r="M169" s="3"/>
      <c r="N169" s="3"/>
      <c r="O169" s="3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</row>
    <row r="170" spans="1:36" ht="15.75" customHeight="1">
      <c r="A170" s="5"/>
      <c r="B170" s="3"/>
      <c r="C170" s="3"/>
      <c r="D170" s="3"/>
      <c r="E170" s="3"/>
      <c r="F170" s="3"/>
      <c r="G170" s="3"/>
      <c r="H170" s="3"/>
      <c r="I170" s="3"/>
      <c r="J170" s="3"/>
      <c r="K170" s="49"/>
      <c r="L170" s="3"/>
      <c r="M170" s="3"/>
      <c r="N170" s="3"/>
      <c r="O170" s="3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</row>
    <row r="171" spans="1:36" ht="15.75" customHeight="1">
      <c r="A171" s="5"/>
      <c r="B171" s="3"/>
      <c r="C171" s="3"/>
      <c r="D171" s="3"/>
      <c r="E171" s="3"/>
      <c r="F171" s="3"/>
      <c r="G171" s="3"/>
      <c r="H171" s="3"/>
      <c r="I171" s="3"/>
      <c r="J171" s="3"/>
      <c r="K171" s="49"/>
      <c r="L171" s="3"/>
      <c r="M171" s="3"/>
      <c r="N171" s="3"/>
      <c r="O171" s="3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</row>
    <row r="172" spans="1:36" ht="15.75" customHeight="1">
      <c r="A172" s="5"/>
      <c r="B172" s="3"/>
      <c r="C172" s="3"/>
      <c r="D172" s="3"/>
      <c r="E172" s="3"/>
      <c r="F172" s="3"/>
      <c r="G172" s="3"/>
      <c r="H172" s="3"/>
      <c r="I172" s="3"/>
      <c r="J172" s="3"/>
      <c r="K172" s="49"/>
      <c r="L172" s="3"/>
      <c r="M172" s="3"/>
      <c r="N172" s="3"/>
      <c r="O172" s="3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</row>
    <row r="173" spans="1:36" ht="15.75" customHeight="1">
      <c r="A173" s="5"/>
      <c r="B173" s="3"/>
      <c r="C173" s="3"/>
      <c r="D173" s="3"/>
      <c r="E173" s="3"/>
      <c r="F173" s="3"/>
      <c r="G173" s="3"/>
      <c r="H173" s="3"/>
      <c r="I173" s="3"/>
      <c r="J173" s="3"/>
      <c r="K173" s="49"/>
      <c r="L173" s="3"/>
      <c r="M173" s="3"/>
      <c r="N173" s="3"/>
      <c r="O173" s="3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</row>
    <row r="174" spans="1:36" ht="15.75" customHeight="1">
      <c r="A174" s="5"/>
      <c r="B174" s="3"/>
      <c r="C174" s="3"/>
      <c r="D174" s="3"/>
      <c r="E174" s="3"/>
      <c r="F174" s="3"/>
      <c r="G174" s="3"/>
      <c r="H174" s="3"/>
      <c r="I174" s="3"/>
      <c r="J174" s="3"/>
      <c r="K174" s="49"/>
      <c r="L174" s="3"/>
      <c r="M174" s="3"/>
      <c r="N174" s="3"/>
      <c r="O174" s="3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</row>
    <row r="175" spans="1:36" ht="15.75" customHeight="1">
      <c r="A175" s="5"/>
      <c r="B175" s="3"/>
      <c r="C175" s="3"/>
      <c r="D175" s="3"/>
      <c r="E175" s="3"/>
      <c r="F175" s="3"/>
      <c r="G175" s="3"/>
      <c r="H175" s="3"/>
      <c r="I175" s="3"/>
      <c r="J175" s="3"/>
      <c r="K175" s="49"/>
      <c r="L175" s="3"/>
      <c r="M175" s="3"/>
      <c r="N175" s="3"/>
      <c r="O175" s="3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</row>
    <row r="176" spans="1:36" ht="15.75" customHeight="1">
      <c r="A176" s="5"/>
      <c r="B176" s="3"/>
      <c r="C176" s="3"/>
      <c r="D176" s="3"/>
      <c r="E176" s="3"/>
      <c r="F176" s="3"/>
      <c r="G176" s="3"/>
      <c r="H176" s="3"/>
      <c r="I176" s="3"/>
      <c r="J176" s="3"/>
      <c r="K176" s="49"/>
      <c r="L176" s="3"/>
      <c r="M176" s="3"/>
      <c r="N176" s="3"/>
      <c r="O176" s="3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</row>
    <row r="177" spans="1:36" ht="15.75" customHeight="1">
      <c r="A177" s="5"/>
      <c r="B177" s="3"/>
      <c r="C177" s="3"/>
      <c r="D177" s="3"/>
      <c r="E177" s="3"/>
      <c r="F177" s="3"/>
      <c r="G177" s="3"/>
      <c r="H177" s="3"/>
      <c r="I177" s="3"/>
      <c r="J177" s="3"/>
      <c r="K177" s="49"/>
      <c r="L177" s="3"/>
      <c r="M177" s="3"/>
      <c r="N177" s="3"/>
      <c r="O177" s="3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</row>
    <row r="178" spans="1:36" ht="15.75" customHeight="1">
      <c r="A178" s="5"/>
      <c r="B178" s="3"/>
      <c r="C178" s="3"/>
      <c r="D178" s="3"/>
      <c r="E178" s="3"/>
      <c r="F178" s="3"/>
      <c r="G178" s="3"/>
      <c r="H178" s="3"/>
      <c r="I178" s="3"/>
      <c r="J178" s="3"/>
      <c r="K178" s="49"/>
      <c r="L178" s="3"/>
      <c r="M178" s="3"/>
      <c r="N178" s="3"/>
      <c r="O178" s="3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</row>
    <row r="179" spans="1:36" ht="15.75" customHeight="1">
      <c r="A179" s="5"/>
      <c r="B179" s="3"/>
      <c r="C179" s="3"/>
      <c r="D179" s="3"/>
      <c r="E179" s="3"/>
      <c r="F179" s="3"/>
      <c r="G179" s="3"/>
      <c r="H179" s="3"/>
      <c r="I179" s="3"/>
      <c r="J179" s="3"/>
      <c r="K179" s="49"/>
      <c r="L179" s="3"/>
      <c r="M179" s="3"/>
      <c r="N179" s="3"/>
      <c r="O179" s="3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</row>
    <row r="180" spans="1:36" ht="15.75" customHeight="1">
      <c r="A180" s="5"/>
      <c r="B180" s="3"/>
      <c r="C180" s="3"/>
      <c r="D180" s="3"/>
      <c r="E180" s="3"/>
      <c r="F180" s="3"/>
      <c r="G180" s="3"/>
      <c r="H180" s="3"/>
      <c r="I180" s="3"/>
      <c r="J180" s="3"/>
      <c r="K180" s="49"/>
      <c r="L180" s="3"/>
      <c r="M180" s="3"/>
      <c r="N180" s="3"/>
      <c r="O180" s="3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</row>
    <row r="181" spans="1:36" ht="15.75" customHeight="1">
      <c r="A181" s="5"/>
      <c r="B181" s="3"/>
      <c r="C181" s="3"/>
      <c r="D181" s="3"/>
      <c r="E181" s="3"/>
      <c r="F181" s="3"/>
      <c r="G181" s="3"/>
      <c r="H181" s="3"/>
      <c r="I181" s="3"/>
      <c r="J181" s="3"/>
      <c r="K181" s="49"/>
      <c r="L181" s="3"/>
      <c r="M181" s="3"/>
      <c r="N181" s="3"/>
      <c r="O181" s="3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</row>
    <row r="182" spans="1:36" ht="15.75" customHeight="1">
      <c r="A182" s="5"/>
      <c r="B182" s="3"/>
      <c r="C182" s="3"/>
      <c r="D182" s="3"/>
      <c r="E182" s="3"/>
      <c r="F182" s="3"/>
      <c r="G182" s="3"/>
      <c r="H182" s="3"/>
      <c r="I182" s="3"/>
      <c r="J182" s="3"/>
      <c r="K182" s="49"/>
      <c r="L182" s="3"/>
      <c r="M182" s="3"/>
      <c r="N182" s="3"/>
      <c r="O182" s="3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</row>
    <row r="183" spans="1:36" ht="15.75" customHeight="1">
      <c r="A183" s="5"/>
      <c r="B183" s="3"/>
      <c r="C183" s="3"/>
      <c r="D183" s="3"/>
      <c r="E183" s="3"/>
      <c r="F183" s="3"/>
      <c r="G183" s="3"/>
      <c r="H183" s="3"/>
      <c r="I183" s="3"/>
      <c r="J183" s="3"/>
      <c r="K183" s="49"/>
      <c r="L183" s="3"/>
      <c r="M183" s="3"/>
      <c r="N183" s="3"/>
      <c r="O183" s="3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</row>
    <row r="184" spans="1:36" ht="15.75" customHeight="1">
      <c r="A184" s="5"/>
      <c r="B184" s="3"/>
      <c r="C184" s="3"/>
      <c r="D184" s="3"/>
      <c r="E184" s="3"/>
      <c r="F184" s="3"/>
      <c r="G184" s="3"/>
      <c r="H184" s="3"/>
      <c r="I184" s="3"/>
      <c r="J184" s="3"/>
      <c r="K184" s="49"/>
      <c r="L184" s="3"/>
      <c r="M184" s="3"/>
      <c r="N184" s="3"/>
      <c r="O184" s="3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</row>
    <row r="185" spans="1:36" ht="15.75" customHeight="1">
      <c r="A185" s="5"/>
      <c r="B185" s="3"/>
      <c r="C185" s="3"/>
      <c r="D185" s="3"/>
      <c r="E185" s="3"/>
      <c r="F185" s="3"/>
      <c r="G185" s="3"/>
      <c r="H185" s="3"/>
      <c r="I185" s="3"/>
      <c r="J185" s="3"/>
      <c r="K185" s="49"/>
      <c r="L185" s="3"/>
      <c r="M185" s="3"/>
      <c r="N185" s="3"/>
      <c r="O185" s="3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</row>
    <row r="186" spans="1:36" ht="15.75" customHeight="1">
      <c r="A186" s="5"/>
      <c r="B186" s="3"/>
      <c r="C186" s="3"/>
      <c r="D186" s="3"/>
      <c r="E186" s="3"/>
      <c r="F186" s="3"/>
      <c r="G186" s="3"/>
      <c r="H186" s="3"/>
      <c r="I186" s="3"/>
      <c r="J186" s="3"/>
      <c r="K186" s="49"/>
      <c r="L186" s="3"/>
      <c r="M186" s="3"/>
      <c r="N186" s="3"/>
      <c r="O186" s="3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</row>
    <row r="187" spans="1:36" ht="15.75" customHeight="1">
      <c r="A187" s="5"/>
      <c r="B187" s="3"/>
      <c r="C187" s="3"/>
      <c r="D187" s="3"/>
      <c r="E187" s="3"/>
      <c r="F187" s="3"/>
      <c r="G187" s="3"/>
      <c r="H187" s="3"/>
      <c r="I187" s="3"/>
      <c r="J187" s="3"/>
      <c r="K187" s="49"/>
      <c r="L187" s="3"/>
      <c r="M187" s="3"/>
      <c r="N187" s="3"/>
      <c r="O187" s="3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</row>
    <row r="188" spans="1:36" ht="15.75" customHeight="1">
      <c r="A188" s="5"/>
      <c r="B188" s="3"/>
      <c r="C188" s="3"/>
      <c r="D188" s="3"/>
      <c r="E188" s="3"/>
      <c r="F188" s="3"/>
      <c r="G188" s="3"/>
      <c r="H188" s="3"/>
      <c r="I188" s="3"/>
      <c r="J188" s="3"/>
      <c r="K188" s="49"/>
      <c r="L188" s="3"/>
      <c r="M188" s="3"/>
      <c r="N188" s="3"/>
      <c r="O188" s="3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</row>
    <row r="189" spans="1:36" ht="15.75" customHeight="1">
      <c r="A189" s="5"/>
      <c r="B189" s="3"/>
      <c r="C189" s="3"/>
      <c r="D189" s="3"/>
      <c r="E189" s="3"/>
      <c r="F189" s="3"/>
      <c r="G189" s="3"/>
      <c r="H189" s="3"/>
      <c r="I189" s="3"/>
      <c r="J189" s="3"/>
      <c r="K189" s="49"/>
      <c r="L189" s="3"/>
      <c r="M189" s="3"/>
      <c r="N189" s="3"/>
      <c r="O189" s="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</row>
    <row r="190" spans="1:36" ht="15.75" customHeight="1">
      <c r="A190" s="5"/>
      <c r="B190" s="3"/>
      <c r="C190" s="3"/>
      <c r="D190" s="3"/>
      <c r="E190" s="3"/>
      <c r="F190" s="3"/>
      <c r="G190" s="3"/>
      <c r="H190" s="3"/>
      <c r="I190" s="3"/>
      <c r="J190" s="3"/>
      <c r="K190" s="49"/>
      <c r="L190" s="3"/>
      <c r="M190" s="3"/>
      <c r="N190" s="3"/>
      <c r="O190" s="3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</row>
    <row r="191" spans="1:36" ht="15.75" customHeight="1">
      <c r="A191" s="5"/>
      <c r="B191" s="3"/>
      <c r="C191" s="3"/>
      <c r="D191" s="3"/>
      <c r="E191" s="3"/>
      <c r="F191" s="3"/>
      <c r="G191" s="3"/>
      <c r="H191" s="3"/>
      <c r="I191" s="3"/>
      <c r="J191" s="3"/>
      <c r="K191" s="49"/>
      <c r="L191" s="3"/>
      <c r="M191" s="3"/>
      <c r="N191" s="3"/>
      <c r="O191" s="3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</row>
    <row r="192" spans="1:36" ht="15.75" customHeight="1">
      <c r="A192" s="5"/>
      <c r="B192" s="3"/>
      <c r="C192" s="3"/>
      <c r="D192" s="3"/>
      <c r="E192" s="3"/>
      <c r="F192" s="3"/>
      <c r="G192" s="3"/>
      <c r="H192" s="3"/>
      <c r="I192" s="3"/>
      <c r="J192" s="3"/>
      <c r="K192" s="49"/>
      <c r="L192" s="3"/>
      <c r="M192" s="3"/>
      <c r="N192" s="3"/>
      <c r="O192" s="3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</row>
    <row r="193" spans="1:36" ht="15.75" customHeight="1">
      <c r="A193" s="5"/>
      <c r="B193" s="3"/>
      <c r="C193" s="3"/>
      <c r="D193" s="3"/>
      <c r="E193" s="3"/>
      <c r="F193" s="3"/>
      <c r="G193" s="3"/>
      <c r="H193" s="3"/>
      <c r="I193" s="3"/>
      <c r="J193" s="3"/>
      <c r="K193" s="49"/>
      <c r="L193" s="3"/>
      <c r="M193" s="3"/>
      <c r="N193" s="3"/>
      <c r="O193" s="3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</row>
    <row r="194" spans="1:36" ht="15.75" customHeight="1">
      <c r="A194" s="5"/>
      <c r="B194" s="3"/>
      <c r="C194" s="3"/>
      <c r="D194" s="3"/>
      <c r="E194" s="3"/>
      <c r="F194" s="3"/>
      <c r="G194" s="3"/>
      <c r="H194" s="3"/>
      <c r="I194" s="3"/>
      <c r="J194" s="3"/>
      <c r="K194" s="49"/>
      <c r="L194" s="3"/>
      <c r="M194" s="3"/>
      <c r="N194" s="3"/>
      <c r="O194" s="3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</row>
    <row r="195" spans="1:36" ht="15.75" customHeight="1">
      <c r="A195" s="5"/>
      <c r="B195" s="3"/>
      <c r="C195" s="3"/>
      <c r="D195" s="3"/>
      <c r="E195" s="3"/>
      <c r="F195" s="3"/>
      <c r="G195" s="3"/>
      <c r="H195" s="3"/>
      <c r="I195" s="3"/>
      <c r="J195" s="3"/>
      <c r="K195" s="49"/>
      <c r="L195" s="3"/>
      <c r="M195" s="3"/>
      <c r="N195" s="3"/>
      <c r="O195" s="3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</row>
    <row r="196" spans="1:36" ht="15.75" customHeight="1">
      <c r="A196" s="5"/>
      <c r="B196" s="3"/>
      <c r="C196" s="3"/>
      <c r="D196" s="3"/>
      <c r="E196" s="3"/>
      <c r="F196" s="3"/>
      <c r="G196" s="3"/>
      <c r="H196" s="3"/>
      <c r="I196" s="3"/>
      <c r="J196" s="3"/>
      <c r="K196" s="49"/>
      <c r="L196" s="3"/>
      <c r="M196" s="3"/>
      <c r="N196" s="3"/>
      <c r="O196" s="3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</row>
    <row r="197" spans="1:36" ht="15.75" customHeight="1">
      <c r="A197" s="5"/>
      <c r="B197" s="3"/>
      <c r="C197" s="3"/>
      <c r="D197" s="3"/>
      <c r="E197" s="3"/>
      <c r="F197" s="3"/>
      <c r="G197" s="3"/>
      <c r="H197" s="3"/>
      <c r="I197" s="3"/>
      <c r="J197" s="3"/>
      <c r="K197" s="49"/>
      <c r="L197" s="3"/>
      <c r="M197" s="3"/>
      <c r="N197" s="3"/>
      <c r="O197" s="3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</row>
    <row r="198" spans="1:36" ht="15.75" customHeight="1">
      <c r="A198" s="5"/>
      <c r="B198" s="3"/>
      <c r="C198" s="3"/>
      <c r="D198" s="3"/>
      <c r="E198" s="3"/>
      <c r="F198" s="3"/>
      <c r="G198" s="3"/>
      <c r="H198" s="3"/>
      <c r="I198" s="3"/>
      <c r="J198" s="3"/>
      <c r="K198" s="49"/>
      <c r="L198" s="3"/>
      <c r="M198" s="3"/>
      <c r="N198" s="3"/>
      <c r="O198" s="3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</row>
    <row r="199" spans="1:36" ht="15.75" customHeight="1">
      <c r="A199" s="5"/>
      <c r="B199" s="3"/>
      <c r="C199" s="3"/>
      <c r="D199" s="3"/>
      <c r="E199" s="3"/>
      <c r="F199" s="3"/>
      <c r="G199" s="3"/>
      <c r="H199" s="3"/>
      <c r="I199" s="3"/>
      <c r="J199" s="3"/>
      <c r="K199" s="49"/>
      <c r="L199" s="3"/>
      <c r="M199" s="3"/>
      <c r="N199" s="3"/>
      <c r="O199" s="3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</row>
    <row r="200" spans="1:36" ht="15.75" customHeight="1">
      <c r="A200" s="5"/>
      <c r="B200" s="3"/>
      <c r="C200" s="3"/>
      <c r="D200" s="3"/>
      <c r="E200" s="3"/>
      <c r="F200" s="3"/>
      <c r="G200" s="3"/>
      <c r="H200" s="3"/>
      <c r="I200" s="3"/>
      <c r="J200" s="3"/>
      <c r="K200" s="49"/>
      <c r="L200" s="3"/>
      <c r="M200" s="3"/>
      <c r="N200" s="3"/>
      <c r="O200" s="3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</row>
    <row r="201" spans="1:36" ht="15.75" customHeight="1">
      <c r="A201" s="5"/>
      <c r="B201" s="3"/>
      <c r="C201" s="3"/>
      <c r="D201" s="3"/>
      <c r="E201" s="3"/>
      <c r="F201" s="3"/>
      <c r="G201" s="3"/>
      <c r="H201" s="3"/>
      <c r="I201" s="3"/>
      <c r="J201" s="3"/>
      <c r="K201" s="49"/>
      <c r="L201" s="3"/>
      <c r="M201" s="3"/>
      <c r="N201" s="3"/>
      <c r="O201" s="3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</row>
    <row r="202" spans="1:36" ht="15.75" customHeight="1">
      <c r="A202" s="5"/>
      <c r="B202" s="3"/>
      <c r="C202" s="3"/>
      <c r="D202" s="3"/>
      <c r="E202" s="3"/>
      <c r="F202" s="3"/>
      <c r="G202" s="3"/>
      <c r="H202" s="3"/>
      <c r="I202" s="3"/>
      <c r="J202" s="3"/>
      <c r="K202" s="49"/>
      <c r="L202" s="3"/>
      <c r="M202" s="3"/>
      <c r="N202" s="3"/>
      <c r="O202" s="3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</row>
    <row r="203" spans="1:36" ht="15.75" customHeight="1">
      <c r="A203" s="5"/>
      <c r="B203" s="3"/>
      <c r="C203" s="3"/>
      <c r="D203" s="3"/>
      <c r="E203" s="3"/>
      <c r="F203" s="3"/>
      <c r="G203" s="3"/>
      <c r="H203" s="3"/>
      <c r="I203" s="3"/>
      <c r="J203" s="3"/>
      <c r="K203" s="49"/>
      <c r="L203" s="3"/>
      <c r="M203" s="3"/>
      <c r="N203" s="3"/>
      <c r="O203" s="3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</row>
    <row r="204" spans="1:36" ht="15.75" customHeight="1">
      <c r="A204" s="5"/>
      <c r="B204" s="3"/>
      <c r="C204" s="3"/>
      <c r="D204" s="3"/>
      <c r="E204" s="3"/>
      <c r="F204" s="3"/>
      <c r="G204" s="3"/>
      <c r="H204" s="3"/>
      <c r="I204" s="3"/>
      <c r="J204" s="3"/>
      <c r="K204" s="49"/>
      <c r="L204" s="3"/>
      <c r="M204" s="3"/>
      <c r="N204" s="3"/>
      <c r="O204" s="3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</row>
    <row r="205" spans="1:36" ht="15.75" customHeight="1">
      <c r="A205" s="5"/>
      <c r="B205" s="3"/>
      <c r="C205" s="3"/>
      <c r="D205" s="3"/>
      <c r="E205" s="3"/>
      <c r="F205" s="3"/>
      <c r="G205" s="3"/>
      <c r="H205" s="3"/>
      <c r="I205" s="3"/>
      <c r="J205" s="3"/>
      <c r="K205" s="49"/>
      <c r="L205" s="3"/>
      <c r="M205" s="3"/>
      <c r="N205" s="3"/>
      <c r="O205" s="3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</row>
    <row r="206" spans="1:36" ht="15.75" customHeight="1">
      <c r="A206" s="5"/>
      <c r="B206" s="3"/>
      <c r="C206" s="3"/>
      <c r="D206" s="3"/>
      <c r="E206" s="3"/>
      <c r="F206" s="3"/>
      <c r="G206" s="3"/>
      <c r="H206" s="3"/>
      <c r="I206" s="3"/>
      <c r="J206" s="3"/>
      <c r="K206" s="49"/>
      <c r="L206" s="3"/>
      <c r="M206" s="3"/>
      <c r="N206" s="3"/>
      <c r="O206" s="3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</row>
    <row r="207" spans="1:36" ht="15.75" customHeight="1">
      <c r="A207" s="5"/>
      <c r="B207" s="3"/>
      <c r="C207" s="3"/>
      <c r="D207" s="3"/>
      <c r="E207" s="3"/>
      <c r="F207" s="3"/>
      <c r="G207" s="3"/>
      <c r="H207" s="3"/>
      <c r="I207" s="3"/>
      <c r="J207" s="3"/>
      <c r="K207" s="49"/>
      <c r="L207" s="3"/>
      <c r="M207" s="3"/>
      <c r="N207" s="3"/>
      <c r="O207" s="3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</row>
    <row r="208" spans="1:36" ht="15.75" customHeight="1">
      <c r="A208" s="5"/>
      <c r="B208" s="3"/>
      <c r="C208" s="3"/>
      <c r="D208" s="3"/>
      <c r="E208" s="3"/>
      <c r="F208" s="3"/>
      <c r="G208" s="3"/>
      <c r="H208" s="3"/>
      <c r="I208" s="3"/>
      <c r="J208" s="3"/>
      <c r="K208" s="49"/>
      <c r="L208" s="3"/>
      <c r="M208" s="3"/>
      <c r="N208" s="3"/>
      <c r="O208" s="3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</row>
    <row r="209" spans="1:36" ht="15.75" customHeight="1">
      <c r="A209" s="5"/>
      <c r="B209" s="3"/>
      <c r="C209" s="3"/>
      <c r="D209" s="3"/>
      <c r="E209" s="3"/>
      <c r="F209" s="3"/>
      <c r="G209" s="3"/>
      <c r="H209" s="3"/>
      <c r="I209" s="3"/>
      <c r="J209" s="3"/>
      <c r="K209" s="49"/>
      <c r="L209" s="3"/>
      <c r="M209" s="3"/>
      <c r="N209" s="3"/>
      <c r="O209" s="3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</row>
    <row r="210" spans="1:36" ht="15.75" customHeight="1">
      <c r="A210" s="5"/>
      <c r="B210" s="3"/>
      <c r="C210" s="3"/>
      <c r="D210" s="3"/>
      <c r="E210" s="3"/>
      <c r="F210" s="3"/>
      <c r="G210" s="3"/>
      <c r="H210" s="3"/>
      <c r="I210" s="3"/>
      <c r="J210" s="3"/>
      <c r="K210" s="49"/>
      <c r="L210" s="3"/>
      <c r="M210" s="3"/>
      <c r="N210" s="3"/>
      <c r="O210" s="3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</row>
    <row r="211" spans="1:36" ht="15.75" customHeight="1">
      <c r="A211" s="5"/>
      <c r="B211" s="3"/>
      <c r="C211" s="3"/>
      <c r="D211" s="3"/>
      <c r="E211" s="3"/>
      <c r="F211" s="3"/>
      <c r="G211" s="3"/>
      <c r="H211" s="3"/>
      <c r="I211" s="3"/>
      <c r="J211" s="3"/>
      <c r="K211" s="49"/>
      <c r="L211" s="3"/>
      <c r="M211" s="3"/>
      <c r="N211" s="3"/>
      <c r="O211" s="3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</row>
    <row r="212" spans="1:36" ht="15.75" customHeight="1">
      <c r="A212" s="5"/>
      <c r="B212" s="3"/>
      <c r="C212" s="3"/>
      <c r="D212" s="3"/>
      <c r="E212" s="3"/>
      <c r="F212" s="3"/>
      <c r="G212" s="3"/>
      <c r="H212" s="3"/>
      <c r="I212" s="3"/>
      <c r="J212" s="3"/>
      <c r="K212" s="49"/>
      <c r="L212" s="3"/>
      <c r="M212" s="3"/>
      <c r="N212" s="3"/>
      <c r="O212" s="3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</row>
    <row r="213" spans="1:36" ht="15.75" customHeight="1">
      <c r="A213" s="5"/>
      <c r="B213" s="3"/>
      <c r="C213" s="3"/>
      <c r="D213" s="3"/>
      <c r="E213" s="3"/>
      <c r="F213" s="3"/>
      <c r="G213" s="3"/>
      <c r="H213" s="3"/>
      <c r="I213" s="3"/>
      <c r="J213" s="3"/>
      <c r="K213" s="49"/>
      <c r="L213" s="3"/>
      <c r="M213" s="3"/>
      <c r="N213" s="3"/>
      <c r="O213" s="3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</row>
    <row r="214" spans="1:36" ht="15.75" customHeight="1">
      <c r="A214" s="5"/>
      <c r="B214" s="3"/>
      <c r="C214" s="3"/>
      <c r="D214" s="3"/>
      <c r="E214" s="3"/>
      <c r="F214" s="3"/>
      <c r="G214" s="3"/>
      <c r="H214" s="3"/>
      <c r="I214" s="3"/>
      <c r="J214" s="3"/>
      <c r="K214" s="49"/>
      <c r="L214" s="3"/>
      <c r="M214" s="3"/>
      <c r="N214" s="3"/>
      <c r="O214" s="3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</row>
    <row r="215" spans="1:36" ht="15.75" customHeight="1">
      <c r="A215" s="5"/>
      <c r="B215" s="3"/>
      <c r="C215" s="3"/>
      <c r="D215" s="3"/>
      <c r="E215" s="3"/>
      <c r="F215" s="3"/>
      <c r="G215" s="3"/>
      <c r="H215" s="3"/>
      <c r="I215" s="3"/>
      <c r="J215" s="3"/>
      <c r="K215" s="49"/>
      <c r="L215" s="3"/>
      <c r="M215" s="3"/>
      <c r="N215" s="3"/>
      <c r="O215" s="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</row>
    <row r="216" spans="1:36" ht="15.75" customHeight="1">
      <c r="A216" s="5"/>
      <c r="B216" s="3"/>
      <c r="C216" s="3"/>
      <c r="D216" s="3"/>
      <c r="E216" s="3"/>
      <c r="F216" s="3"/>
      <c r="G216" s="3"/>
      <c r="H216" s="3"/>
      <c r="I216" s="3"/>
      <c r="J216" s="3"/>
      <c r="K216" s="49"/>
      <c r="L216" s="3"/>
      <c r="M216" s="3"/>
      <c r="N216" s="3"/>
      <c r="O216" s="3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</row>
    <row r="217" spans="1:36" ht="15.75" customHeight="1">
      <c r="A217" s="5"/>
      <c r="B217" s="3"/>
      <c r="C217" s="3"/>
      <c r="D217" s="3"/>
      <c r="E217" s="3"/>
      <c r="F217" s="3"/>
      <c r="G217" s="3"/>
      <c r="H217" s="3"/>
      <c r="I217" s="3"/>
      <c r="J217" s="3"/>
      <c r="K217" s="49"/>
      <c r="L217" s="3"/>
      <c r="M217" s="3"/>
      <c r="N217" s="3"/>
      <c r="O217" s="3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</row>
    <row r="218" spans="1:36" ht="15.75" customHeight="1">
      <c r="A218" s="5"/>
      <c r="B218" s="3"/>
      <c r="C218" s="3"/>
      <c r="D218" s="3"/>
      <c r="E218" s="3"/>
      <c r="F218" s="3"/>
      <c r="G218" s="3"/>
      <c r="H218" s="3"/>
      <c r="I218" s="3"/>
      <c r="J218" s="3"/>
      <c r="K218" s="49"/>
      <c r="L218" s="3"/>
      <c r="M218" s="3"/>
      <c r="N218" s="3"/>
      <c r="O218" s="3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</row>
    <row r="219" spans="1:36" ht="15.75" customHeight="1">
      <c r="A219" s="5"/>
      <c r="B219" s="3"/>
      <c r="C219" s="3"/>
      <c r="D219" s="3"/>
      <c r="E219" s="3"/>
      <c r="F219" s="3"/>
      <c r="G219" s="3"/>
      <c r="H219" s="3"/>
      <c r="I219" s="3"/>
      <c r="J219" s="3"/>
      <c r="K219" s="49"/>
      <c r="L219" s="3"/>
      <c r="M219" s="3"/>
      <c r="N219" s="3"/>
      <c r="O219" s="3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</row>
    <row r="220" spans="1:36" ht="15.75" customHeight="1">
      <c r="A220" s="5"/>
      <c r="B220" s="3"/>
      <c r="C220" s="3"/>
      <c r="D220" s="3"/>
      <c r="E220" s="3"/>
      <c r="F220" s="3"/>
      <c r="G220" s="3"/>
      <c r="H220" s="3"/>
      <c r="I220" s="3"/>
      <c r="J220" s="3"/>
      <c r="K220" s="49"/>
      <c r="L220" s="3"/>
      <c r="M220" s="3"/>
      <c r="N220" s="3"/>
      <c r="O220" s="3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</row>
    <row r="221" spans="1:36" ht="15.75" customHeight="1">
      <c r="A221" s="5"/>
      <c r="B221" s="3"/>
      <c r="C221" s="3"/>
      <c r="D221" s="3"/>
      <c r="E221" s="3"/>
      <c r="F221" s="3"/>
      <c r="G221" s="3"/>
      <c r="H221" s="3"/>
      <c r="I221" s="3"/>
      <c r="J221" s="3"/>
      <c r="K221" s="49"/>
      <c r="L221" s="3"/>
      <c r="M221" s="3"/>
      <c r="N221" s="3"/>
      <c r="O221" s="3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</row>
    <row r="222" spans="1:36" ht="15.75" customHeight="1">
      <c r="A222" s="5"/>
      <c r="B222" s="3"/>
      <c r="C222" s="3"/>
      <c r="D222" s="3"/>
      <c r="E222" s="3"/>
      <c r="F222" s="3"/>
      <c r="G222" s="3"/>
      <c r="H222" s="3"/>
      <c r="I222" s="3"/>
      <c r="J222" s="3"/>
      <c r="K222" s="49"/>
      <c r="L222" s="3"/>
      <c r="M222" s="3"/>
      <c r="N222" s="3"/>
      <c r="O222" s="3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</row>
    <row r="223" spans="1:36" ht="15.75" customHeight="1">
      <c r="A223" s="5"/>
      <c r="B223" s="3"/>
      <c r="C223" s="3"/>
      <c r="D223" s="3"/>
      <c r="E223" s="3"/>
      <c r="F223" s="3"/>
      <c r="G223" s="3"/>
      <c r="H223" s="3"/>
      <c r="I223" s="3"/>
      <c r="J223" s="3"/>
      <c r="K223" s="49"/>
      <c r="L223" s="3"/>
      <c r="M223" s="3"/>
      <c r="N223" s="3"/>
      <c r="O223" s="3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</row>
    <row r="224" spans="1:36" ht="15.75" customHeight="1">
      <c r="A224" s="5"/>
      <c r="B224" s="3"/>
      <c r="C224" s="3"/>
      <c r="D224" s="3"/>
      <c r="E224" s="3"/>
      <c r="F224" s="3"/>
      <c r="G224" s="3"/>
      <c r="H224" s="3"/>
      <c r="I224" s="3"/>
      <c r="J224" s="3"/>
      <c r="K224" s="49"/>
      <c r="L224" s="3"/>
      <c r="M224" s="3"/>
      <c r="N224" s="3"/>
      <c r="O224" s="3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</row>
    <row r="225" spans="1:36" ht="15.75" customHeight="1">
      <c r="A225" s="5"/>
      <c r="B225" s="3"/>
      <c r="C225" s="3"/>
      <c r="D225" s="3"/>
      <c r="E225" s="3"/>
      <c r="F225" s="3"/>
      <c r="G225" s="3"/>
      <c r="H225" s="3"/>
      <c r="I225" s="3"/>
      <c r="J225" s="3"/>
      <c r="K225" s="49"/>
      <c r="L225" s="3"/>
      <c r="M225" s="3"/>
      <c r="N225" s="3"/>
      <c r="O225" s="3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</row>
    <row r="226" spans="1:36" ht="15.75" customHeight="1">
      <c r="A226" s="5"/>
      <c r="B226" s="3"/>
      <c r="C226" s="3"/>
      <c r="D226" s="3"/>
      <c r="E226" s="3"/>
      <c r="F226" s="3"/>
      <c r="G226" s="3"/>
      <c r="H226" s="3"/>
      <c r="I226" s="3"/>
      <c r="J226" s="3"/>
      <c r="K226" s="49"/>
      <c r="L226" s="3"/>
      <c r="M226" s="3"/>
      <c r="N226" s="3"/>
      <c r="O226" s="3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</row>
    <row r="227" spans="1:36" ht="15.75" customHeight="1">
      <c r="A227" s="5"/>
      <c r="B227" s="3"/>
      <c r="C227" s="3"/>
      <c r="D227" s="3"/>
      <c r="E227" s="3"/>
      <c r="F227" s="3"/>
      <c r="G227" s="3"/>
      <c r="H227" s="3"/>
      <c r="I227" s="3"/>
      <c r="J227" s="3"/>
      <c r="K227" s="49"/>
      <c r="L227" s="3"/>
      <c r="M227" s="3"/>
      <c r="N227" s="3"/>
      <c r="O227" s="3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</row>
    <row r="228" spans="1:36" ht="15.75" customHeight="1">
      <c r="A228" s="5"/>
      <c r="B228" s="3"/>
      <c r="C228" s="3"/>
      <c r="D228" s="3"/>
      <c r="E228" s="3"/>
      <c r="F228" s="3"/>
      <c r="G228" s="3"/>
      <c r="H228" s="3"/>
      <c r="I228" s="3"/>
      <c r="J228" s="3"/>
      <c r="K228" s="49"/>
      <c r="L228" s="3"/>
      <c r="M228" s="3"/>
      <c r="N228" s="3"/>
      <c r="O228" s="3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</row>
    <row r="229" spans="1:36" ht="15.75" customHeight="1">
      <c r="A229" s="5"/>
      <c r="B229" s="3"/>
      <c r="C229" s="3"/>
      <c r="D229" s="3"/>
      <c r="E229" s="3"/>
      <c r="F229" s="3"/>
      <c r="G229" s="3"/>
      <c r="H229" s="3"/>
      <c r="I229" s="3"/>
      <c r="J229" s="3"/>
      <c r="K229" s="49"/>
      <c r="L229" s="3"/>
      <c r="M229" s="3"/>
      <c r="N229" s="3"/>
      <c r="O229" s="3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</row>
    <row r="230" spans="1:36" ht="15.75" customHeight="1">
      <c r="A230" s="5"/>
      <c r="B230" s="3"/>
      <c r="C230" s="3"/>
      <c r="D230" s="3"/>
      <c r="E230" s="3"/>
      <c r="F230" s="3"/>
      <c r="G230" s="3"/>
      <c r="H230" s="3"/>
      <c r="I230" s="3"/>
      <c r="J230" s="3"/>
      <c r="K230" s="49"/>
      <c r="L230" s="3"/>
      <c r="M230" s="3"/>
      <c r="N230" s="3"/>
      <c r="O230" s="3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</row>
    <row r="231" spans="1:36" ht="15.75" customHeight="1">
      <c r="A231" s="5"/>
      <c r="B231" s="3"/>
      <c r="C231" s="3"/>
      <c r="D231" s="3"/>
      <c r="E231" s="3"/>
      <c r="F231" s="3"/>
      <c r="G231" s="3"/>
      <c r="H231" s="3"/>
      <c r="I231" s="3"/>
      <c r="J231" s="3"/>
      <c r="K231" s="49"/>
      <c r="L231" s="3"/>
      <c r="M231" s="3"/>
      <c r="N231" s="3"/>
      <c r="O231" s="3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</row>
    <row r="232" spans="1:36" ht="15.75" customHeight="1">
      <c r="A232" s="5"/>
      <c r="B232" s="3"/>
      <c r="C232" s="3"/>
      <c r="D232" s="3"/>
      <c r="E232" s="3"/>
      <c r="F232" s="3"/>
      <c r="G232" s="3"/>
      <c r="H232" s="3"/>
      <c r="I232" s="3"/>
      <c r="J232" s="3"/>
      <c r="K232" s="49"/>
      <c r="L232" s="3"/>
      <c r="M232" s="3"/>
      <c r="N232" s="3"/>
      <c r="O232" s="3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</row>
    <row r="233" spans="1:36" ht="15.75" customHeight="1">
      <c r="A233" s="5"/>
      <c r="B233" s="3"/>
      <c r="C233" s="3"/>
      <c r="D233" s="3"/>
      <c r="E233" s="3"/>
      <c r="F233" s="3"/>
      <c r="G233" s="3"/>
      <c r="H233" s="3"/>
      <c r="I233" s="3"/>
      <c r="J233" s="3"/>
      <c r="K233" s="49"/>
      <c r="L233" s="3"/>
      <c r="M233" s="3"/>
      <c r="N233" s="3"/>
      <c r="O233" s="3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</row>
    <row r="234" spans="1:36" ht="15.75" customHeight="1">
      <c r="A234" s="5"/>
      <c r="B234" s="3"/>
      <c r="C234" s="3"/>
      <c r="D234" s="3"/>
      <c r="E234" s="3"/>
      <c r="F234" s="3"/>
      <c r="G234" s="3"/>
      <c r="H234" s="3"/>
      <c r="I234" s="3"/>
      <c r="J234" s="3"/>
      <c r="K234" s="49"/>
      <c r="L234" s="3"/>
      <c r="M234" s="3"/>
      <c r="N234" s="3"/>
      <c r="O234" s="3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</row>
    <row r="235" spans="1:36" ht="15.75" customHeight="1">
      <c r="A235" s="5"/>
      <c r="B235" s="3"/>
      <c r="C235" s="3"/>
      <c r="D235" s="3"/>
      <c r="E235" s="3"/>
      <c r="F235" s="3"/>
      <c r="G235" s="3"/>
      <c r="H235" s="3"/>
      <c r="I235" s="3"/>
      <c r="J235" s="3"/>
      <c r="K235" s="49"/>
      <c r="L235" s="3"/>
      <c r="M235" s="3"/>
      <c r="N235" s="3"/>
      <c r="O235" s="3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</row>
    <row r="236" spans="1:36" ht="15.75" customHeight="1">
      <c r="A236" s="5"/>
      <c r="B236" s="3"/>
      <c r="C236" s="3"/>
      <c r="D236" s="3"/>
      <c r="E236" s="3"/>
      <c r="F236" s="3"/>
      <c r="G236" s="3"/>
      <c r="H236" s="3"/>
      <c r="I236" s="3"/>
      <c r="J236" s="3"/>
      <c r="K236" s="49"/>
      <c r="L236" s="3"/>
      <c r="M236" s="3"/>
      <c r="N236" s="3"/>
      <c r="O236" s="3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</row>
    <row r="237" spans="1:36" ht="15.75" customHeight="1">
      <c r="A237" s="5"/>
      <c r="B237" s="3"/>
      <c r="C237" s="3"/>
      <c r="D237" s="3"/>
      <c r="E237" s="3"/>
      <c r="F237" s="3"/>
      <c r="G237" s="3"/>
      <c r="H237" s="3"/>
      <c r="I237" s="3"/>
      <c r="J237" s="3"/>
      <c r="K237" s="49"/>
      <c r="L237" s="3"/>
      <c r="M237" s="3"/>
      <c r="N237" s="3"/>
      <c r="O237" s="3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</row>
    <row r="238" spans="1:36" ht="15.75" customHeight="1">
      <c r="A238" s="5"/>
      <c r="B238" s="3"/>
      <c r="C238" s="3"/>
      <c r="D238" s="3"/>
      <c r="E238" s="3"/>
      <c r="F238" s="3"/>
      <c r="G238" s="3"/>
      <c r="H238" s="3"/>
      <c r="I238" s="3"/>
      <c r="J238" s="3"/>
      <c r="K238" s="49"/>
      <c r="L238" s="3"/>
      <c r="M238" s="3"/>
      <c r="N238" s="3"/>
      <c r="O238" s="3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</row>
    <row r="239" spans="1:36" ht="15.75" customHeight="1">
      <c r="A239" s="5"/>
      <c r="B239" s="3"/>
      <c r="C239" s="3"/>
      <c r="D239" s="3"/>
      <c r="E239" s="3"/>
      <c r="F239" s="3"/>
      <c r="G239" s="3"/>
      <c r="H239" s="3"/>
      <c r="I239" s="3"/>
      <c r="J239" s="3"/>
      <c r="K239" s="49"/>
      <c r="L239" s="3"/>
      <c r="M239" s="3"/>
      <c r="N239" s="3"/>
      <c r="O239" s="3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</row>
    <row r="240" spans="1:36" ht="15.75" customHeight="1">
      <c r="A240" s="5"/>
      <c r="B240" s="3"/>
      <c r="C240" s="3"/>
      <c r="D240" s="3"/>
      <c r="E240" s="3"/>
      <c r="F240" s="3"/>
      <c r="G240" s="3"/>
      <c r="H240" s="3"/>
      <c r="I240" s="3"/>
      <c r="J240" s="3"/>
      <c r="K240" s="49"/>
      <c r="L240" s="3"/>
      <c r="M240" s="3"/>
      <c r="N240" s="3"/>
      <c r="O240" s="3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</row>
    <row r="241" spans="1:36" ht="15.75" customHeight="1">
      <c r="A241" s="5"/>
      <c r="B241" s="3"/>
      <c r="C241" s="3"/>
      <c r="D241" s="3"/>
      <c r="E241" s="3"/>
      <c r="F241" s="3"/>
      <c r="G241" s="3"/>
      <c r="H241" s="3"/>
      <c r="I241" s="3"/>
      <c r="J241" s="3"/>
      <c r="K241" s="49"/>
      <c r="L241" s="3"/>
      <c r="M241" s="3"/>
      <c r="N241" s="3"/>
      <c r="O241" s="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</row>
    <row r="242" spans="1:36" ht="15.75" customHeight="1">
      <c r="A242" s="5"/>
      <c r="B242" s="3"/>
      <c r="C242" s="3"/>
      <c r="D242" s="3"/>
      <c r="E242" s="3"/>
      <c r="F242" s="3"/>
      <c r="G242" s="3"/>
      <c r="H242" s="3"/>
      <c r="I242" s="3"/>
      <c r="J242" s="3"/>
      <c r="K242" s="49"/>
      <c r="L242" s="3"/>
      <c r="M242" s="3"/>
      <c r="N242" s="3"/>
      <c r="O242" s="3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</row>
    <row r="243" spans="1:36" ht="15.75" customHeight="1">
      <c r="A243" s="5"/>
      <c r="B243" s="3"/>
      <c r="C243" s="3"/>
      <c r="D243" s="3"/>
      <c r="E243" s="3"/>
      <c r="F243" s="3"/>
      <c r="G243" s="3"/>
      <c r="H243" s="3"/>
      <c r="I243" s="3"/>
      <c r="J243" s="3"/>
      <c r="K243" s="49"/>
      <c r="L243" s="3"/>
      <c r="M243" s="3"/>
      <c r="N243" s="3"/>
      <c r="O243" s="3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</row>
    <row r="244" spans="1:36" ht="15.75" customHeight="1">
      <c r="A244" s="5"/>
      <c r="B244" s="3"/>
      <c r="C244" s="3"/>
      <c r="D244" s="3"/>
      <c r="E244" s="3"/>
      <c r="F244" s="3"/>
      <c r="G244" s="3"/>
      <c r="H244" s="3"/>
      <c r="I244" s="3"/>
      <c r="J244" s="3"/>
      <c r="K244" s="49"/>
      <c r="L244" s="3"/>
      <c r="M244" s="3"/>
      <c r="N244" s="3"/>
      <c r="O244" s="3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</row>
    <row r="245" spans="1:36" ht="15.75" customHeight="1">
      <c r="A245" s="5"/>
      <c r="B245" s="3"/>
      <c r="C245" s="3"/>
      <c r="D245" s="3"/>
      <c r="E245" s="3"/>
      <c r="F245" s="3"/>
      <c r="G245" s="3"/>
      <c r="H245" s="3"/>
      <c r="I245" s="3"/>
      <c r="J245" s="3"/>
      <c r="K245" s="49"/>
      <c r="L245" s="3"/>
      <c r="M245" s="3"/>
      <c r="N245" s="3"/>
      <c r="O245" s="3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</row>
    <row r="246" spans="1:36" ht="15.75" customHeight="1">
      <c r="A246" s="5"/>
      <c r="B246" s="3"/>
      <c r="C246" s="3"/>
      <c r="D246" s="3"/>
      <c r="E246" s="3"/>
      <c r="F246" s="3"/>
      <c r="G246" s="3"/>
      <c r="H246" s="3"/>
      <c r="I246" s="3"/>
      <c r="J246" s="3"/>
      <c r="K246" s="49"/>
      <c r="L246" s="3"/>
      <c r="M246" s="3"/>
      <c r="N246" s="3"/>
      <c r="O246" s="3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</row>
    <row r="247" spans="1:36" ht="15.75" customHeight="1">
      <c r="A247" s="5"/>
      <c r="B247" s="3"/>
      <c r="C247" s="3"/>
      <c r="D247" s="3"/>
      <c r="E247" s="3"/>
      <c r="F247" s="3"/>
      <c r="G247" s="3"/>
      <c r="H247" s="3"/>
      <c r="I247" s="3"/>
      <c r="J247" s="3"/>
      <c r="K247" s="49"/>
      <c r="L247" s="3"/>
      <c r="M247" s="3"/>
      <c r="N247" s="3"/>
      <c r="O247" s="3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</row>
    <row r="248" spans="1:36" ht="15.75" customHeight="1">
      <c r="A248" s="5"/>
      <c r="B248" s="3"/>
      <c r="C248" s="3"/>
      <c r="D248" s="3"/>
      <c r="E248" s="3"/>
      <c r="F248" s="3"/>
      <c r="G248" s="3"/>
      <c r="H248" s="3"/>
      <c r="I248" s="3"/>
      <c r="J248" s="3"/>
      <c r="K248" s="49"/>
      <c r="L248" s="3"/>
      <c r="M248" s="3"/>
      <c r="N248" s="3"/>
      <c r="O248" s="3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</row>
    <row r="249" spans="1:36" ht="15.75" customHeight="1">
      <c r="A249" s="5"/>
      <c r="B249" s="3"/>
      <c r="C249" s="3"/>
      <c r="D249" s="3"/>
      <c r="E249" s="3"/>
      <c r="F249" s="3"/>
      <c r="G249" s="3"/>
      <c r="H249" s="3"/>
      <c r="I249" s="3"/>
      <c r="J249" s="3"/>
      <c r="K249" s="49"/>
      <c r="L249" s="3"/>
      <c r="M249" s="3"/>
      <c r="N249" s="3"/>
      <c r="O249" s="3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</row>
    <row r="250" spans="1:36" ht="15.75" customHeight="1">
      <c r="A250" s="5"/>
      <c r="B250" s="3"/>
      <c r="C250" s="3"/>
      <c r="D250" s="3"/>
      <c r="E250" s="3"/>
      <c r="F250" s="3"/>
      <c r="G250" s="3"/>
      <c r="H250" s="3"/>
      <c r="I250" s="3"/>
      <c r="J250" s="3"/>
      <c r="K250" s="49"/>
      <c r="L250" s="3"/>
      <c r="M250" s="3"/>
      <c r="N250" s="3"/>
      <c r="O250" s="3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</row>
    <row r="251" spans="1:36" ht="15.75" customHeight="1">
      <c r="A251" s="5"/>
      <c r="B251" s="3"/>
      <c r="C251" s="3"/>
      <c r="D251" s="3"/>
      <c r="E251" s="3"/>
      <c r="F251" s="3"/>
      <c r="G251" s="3"/>
      <c r="H251" s="3"/>
      <c r="I251" s="3"/>
      <c r="J251" s="3"/>
      <c r="K251" s="49"/>
      <c r="L251" s="3"/>
      <c r="M251" s="3"/>
      <c r="N251" s="3"/>
      <c r="O251" s="3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</row>
    <row r="252" spans="1:36" ht="15.75" customHeight="1">
      <c r="A252" s="5"/>
      <c r="B252" s="3"/>
      <c r="C252" s="3"/>
      <c r="D252" s="3"/>
      <c r="E252" s="3"/>
      <c r="F252" s="3"/>
      <c r="G252" s="3"/>
      <c r="H252" s="3"/>
      <c r="I252" s="3"/>
      <c r="J252" s="3"/>
      <c r="K252" s="49"/>
      <c r="L252" s="3"/>
      <c r="M252" s="3"/>
      <c r="N252" s="3"/>
      <c r="O252" s="3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</row>
    <row r="253" spans="1:3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</sheetData>
  <autoFilter ref="B8:O8"/>
  <mergeCells count="8">
    <mergeCell ref="B36:B44"/>
    <mergeCell ref="B45:B48"/>
    <mergeCell ref="H49:I49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/>
  </sheetPr>
  <dimension ref="A1:AI1000"/>
  <sheetViews>
    <sheetView workbookViewId="0"/>
  </sheetViews>
  <sheetFormatPr defaultColWidth="14.44140625" defaultRowHeight="15" customHeight="1"/>
  <cols>
    <col min="1" max="1" width="67.6640625" customWidth="1"/>
    <col min="2" max="2" width="19.109375" customWidth="1"/>
    <col min="3" max="3" width="49.109375" customWidth="1"/>
    <col min="4" max="4" width="11" customWidth="1"/>
    <col min="5" max="5" width="15.33203125" customWidth="1"/>
    <col min="6" max="6" width="14.109375" customWidth="1"/>
    <col min="7" max="7" width="22.33203125" customWidth="1"/>
    <col min="8" max="8" width="22.44140625" customWidth="1"/>
    <col min="9" max="9" width="15.6640625" customWidth="1"/>
    <col min="10" max="10" width="15.33203125" customWidth="1"/>
    <col min="11" max="11" width="23.6640625" customWidth="1"/>
    <col min="12" max="12" width="20.44140625" customWidth="1"/>
    <col min="13" max="13" width="9.109375" customWidth="1"/>
    <col min="14" max="14" width="15.6640625" customWidth="1"/>
    <col min="15" max="15" width="14.109375" customWidth="1"/>
    <col min="16" max="18" width="9.109375" customWidth="1"/>
    <col min="19" max="35" width="8.6640625" customWidth="1"/>
  </cols>
  <sheetData>
    <row r="1" spans="1:18" ht="14.4">
      <c r="A1" s="99" t="s">
        <v>36</v>
      </c>
      <c r="B1" s="100" t="s">
        <v>37</v>
      </c>
      <c r="C1" s="100" t="s">
        <v>38</v>
      </c>
      <c r="D1" s="101" t="s">
        <v>39</v>
      </c>
      <c r="E1" s="102" t="s">
        <v>40</v>
      </c>
      <c r="F1" s="103" t="s">
        <v>11</v>
      </c>
      <c r="G1" s="103" t="s">
        <v>12</v>
      </c>
      <c r="H1" s="103" t="s">
        <v>13</v>
      </c>
      <c r="I1" s="103" t="s">
        <v>14</v>
      </c>
      <c r="J1" s="103" t="s">
        <v>15</v>
      </c>
      <c r="K1" s="101" t="s">
        <v>41</v>
      </c>
      <c r="L1" s="104" t="s">
        <v>42</v>
      </c>
      <c r="M1" s="105" t="s">
        <v>43</v>
      </c>
      <c r="N1" s="106" t="s">
        <v>17</v>
      </c>
      <c r="O1" s="107" t="s">
        <v>18</v>
      </c>
      <c r="P1" s="3"/>
      <c r="Q1" s="3"/>
      <c r="R1" s="3"/>
    </row>
    <row r="2" spans="1:18" ht="14.4" hidden="1">
      <c r="A2" s="108" t="str">
        <f t="shared" ref="A2:A266" si="0">B2&amp;C2</f>
        <v>SC1_FPOLISSC NO AR</v>
      </c>
      <c r="B2" s="108" t="s">
        <v>44</v>
      </c>
      <c r="C2" s="109" t="s">
        <v>45</v>
      </c>
      <c r="D2" s="110" t="s">
        <v>46</v>
      </c>
      <c r="E2" s="111" t="s">
        <v>47</v>
      </c>
      <c r="F2" s="112">
        <f t="shared" ref="F2:F266" si="1">IF(H2="","",(H2*0.3))</f>
        <v>377.02295999999996</v>
      </c>
      <c r="G2" s="112">
        <f t="shared" ref="G2:G242" si="2">IF(H2="","",(H2*M2))</f>
        <v>816.88307999999995</v>
      </c>
      <c r="H2" s="113">
        <v>1256.7431999999999</v>
      </c>
      <c r="I2" s="112">
        <f t="shared" ref="I2:I266" si="3">IF(H2="","",(H2*1.5))</f>
        <v>1885.1147999999998</v>
      </c>
      <c r="J2" s="112">
        <f t="shared" ref="J2:J266" si="4">IF(H2="","",(H2*2))</f>
        <v>2513.4863999999998</v>
      </c>
      <c r="K2" s="114">
        <v>1370406</v>
      </c>
      <c r="L2" s="115">
        <f t="shared" ref="L2:L230" si="5">K2*N2</f>
        <v>167018.23125000548</v>
      </c>
      <c r="M2" s="116">
        <v>0.65</v>
      </c>
      <c r="N2" s="117">
        <v>0.12187500000000399</v>
      </c>
      <c r="O2" s="117">
        <v>0.31594076655053627</v>
      </c>
      <c r="P2" s="3"/>
      <c r="Q2" s="3"/>
      <c r="R2" s="3"/>
    </row>
    <row r="3" spans="1:18" ht="14.4" hidden="1">
      <c r="A3" s="108" t="str">
        <f t="shared" si="0"/>
        <v>SC1_FPOLISFALA BRASIL</v>
      </c>
      <c r="B3" s="108" t="s">
        <v>44</v>
      </c>
      <c r="C3" s="109" t="s">
        <v>48</v>
      </c>
      <c r="D3" s="110" t="s">
        <v>46</v>
      </c>
      <c r="E3" s="111" t="s">
        <v>49</v>
      </c>
      <c r="F3" s="112">
        <f t="shared" si="1"/>
        <v>973.8</v>
      </c>
      <c r="G3" s="112">
        <f t="shared" si="2"/>
        <v>1623</v>
      </c>
      <c r="H3" s="118">
        <v>3246</v>
      </c>
      <c r="I3" s="112">
        <f t="shared" si="3"/>
        <v>4869</v>
      </c>
      <c r="J3" s="112">
        <f t="shared" si="4"/>
        <v>6492</v>
      </c>
      <c r="K3" s="114">
        <v>1370406</v>
      </c>
      <c r="L3" s="115">
        <f t="shared" si="5"/>
        <v>169397.40833333333</v>
      </c>
      <c r="M3" s="116">
        <v>0.5</v>
      </c>
      <c r="N3" s="117">
        <v>0.12361111111111112</v>
      </c>
      <c r="O3" s="117">
        <v>0.41560846560846554</v>
      </c>
      <c r="P3" s="3"/>
      <c r="Q3" s="3"/>
      <c r="R3" s="3"/>
    </row>
    <row r="4" spans="1:18" ht="14.4" hidden="1">
      <c r="A4" s="108" t="str">
        <f t="shared" si="0"/>
        <v>SC1_FPOLISHOJE EM DIA</v>
      </c>
      <c r="B4" s="108" t="s">
        <v>44</v>
      </c>
      <c r="C4" s="109" t="s">
        <v>50</v>
      </c>
      <c r="D4" s="110" t="s">
        <v>46</v>
      </c>
      <c r="E4" s="111" t="s">
        <v>51</v>
      </c>
      <c r="F4" s="112">
        <f t="shared" si="1"/>
        <v>1173.5999999999999</v>
      </c>
      <c r="G4" s="112">
        <f t="shared" si="2"/>
        <v>1956</v>
      </c>
      <c r="H4" s="118">
        <v>3912</v>
      </c>
      <c r="I4" s="112">
        <f t="shared" si="3"/>
        <v>5868</v>
      </c>
      <c r="J4" s="112">
        <f t="shared" si="4"/>
        <v>7824</v>
      </c>
      <c r="K4" s="114">
        <v>1370406</v>
      </c>
      <c r="L4" s="115">
        <f t="shared" si="5"/>
        <v>137040.59999999998</v>
      </c>
      <c r="M4" s="116">
        <v>0.5</v>
      </c>
      <c r="N4" s="117">
        <v>9.9999999999999992E-2</v>
      </c>
      <c r="O4" s="117">
        <v>0.32432432432432429</v>
      </c>
      <c r="P4" s="3"/>
      <c r="Q4" s="3"/>
      <c r="R4" s="3"/>
    </row>
    <row r="5" spans="1:18" ht="14.4" hidden="1">
      <c r="A5" s="108" t="str">
        <f t="shared" si="0"/>
        <v>SC1_FPOLISBALANÇO GERAL SC</v>
      </c>
      <c r="B5" s="108" t="s">
        <v>44</v>
      </c>
      <c r="C5" s="109" t="s">
        <v>52</v>
      </c>
      <c r="D5" s="110" t="s">
        <v>46</v>
      </c>
      <c r="E5" s="119" t="s">
        <v>53</v>
      </c>
      <c r="F5" s="112">
        <f t="shared" si="1"/>
        <v>1471.05432</v>
      </c>
      <c r="G5" s="112">
        <f t="shared" si="2"/>
        <v>3187.2843600000001</v>
      </c>
      <c r="H5" s="113">
        <v>4903.5144</v>
      </c>
      <c r="I5" s="112">
        <f t="shared" si="3"/>
        <v>7355.2716</v>
      </c>
      <c r="J5" s="112">
        <f t="shared" si="4"/>
        <v>9807.0288</v>
      </c>
      <c r="K5" s="114">
        <v>1370406</v>
      </c>
      <c r="L5" s="115">
        <f t="shared" si="5"/>
        <v>178642.2107142857</v>
      </c>
      <c r="M5" s="116">
        <v>0.65</v>
      </c>
      <c r="N5" s="117">
        <v>0.13035714285714284</v>
      </c>
      <c r="O5" s="117">
        <v>0.30296513287167487</v>
      </c>
      <c r="P5" s="3"/>
      <c r="Q5" s="3"/>
      <c r="R5" s="3"/>
    </row>
    <row r="6" spans="1:18" ht="14.4" hidden="1">
      <c r="A6" s="108" t="str">
        <f t="shared" si="0"/>
        <v>SC1_FPOLISA HORA DA VENENOSA</v>
      </c>
      <c r="B6" s="108" t="s">
        <v>44</v>
      </c>
      <c r="C6" s="109" t="s">
        <v>54</v>
      </c>
      <c r="D6" s="110" t="s">
        <v>46</v>
      </c>
      <c r="E6" s="119" t="s">
        <v>55</v>
      </c>
      <c r="F6" s="112">
        <f t="shared" si="1"/>
        <v>1322.9042400000001</v>
      </c>
      <c r="G6" s="112">
        <f t="shared" si="2"/>
        <v>2866.29252</v>
      </c>
      <c r="H6" s="118">
        <v>4409.6808000000001</v>
      </c>
      <c r="I6" s="112">
        <f t="shared" si="3"/>
        <v>6614.5212000000001</v>
      </c>
      <c r="J6" s="112">
        <f t="shared" si="4"/>
        <v>8819.3616000000002</v>
      </c>
      <c r="K6" s="114">
        <v>1370406</v>
      </c>
      <c r="L6" s="115">
        <f t="shared" si="5"/>
        <v>159880.70000000001</v>
      </c>
      <c r="M6" s="116">
        <v>0.65</v>
      </c>
      <c r="N6" s="117">
        <v>0.11666666666666667</v>
      </c>
      <c r="O6" s="117">
        <v>0.31818181818181812</v>
      </c>
      <c r="P6" s="3"/>
      <c r="Q6" s="3"/>
      <c r="R6" s="3"/>
    </row>
    <row r="7" spans="1:18" ht="14.4" hidden="1">
      <c r="A7" s="108" t="str">
        <f t="shared" si="0"/>
        <v>SC1_FPOLISNOVELA DA TARDE 1</v>
      </c>
      <c r="B7" s="108" t="s">
        <v>44</v>
      </c>
      <c r="C7" s="109" t="s">
        <v>56</v>
      </c>
      <c r="D7" s="110" t="s">
        <v>46</v>
      </c>
      <c r="E7" s="119" t="s">
        <v>57</v>
      </c>
      <c r="F7" s="112">
        <f t="shared" si="1"/>
        <v>1491</v>
      </c>
      <c r="G7" s="112">
        <f t="shared" si="2"/>
        <v>2485</v>
      </c>
      <c r="H7" s="118">
        <v>4970</v>
      </c>
      <c r="I7" s="112">
        <f t="shared" si="3"/>
        <v>7455</v>
      </c>
      <c r="J7" s="112">
        <f t="shared" si="4"/>
        <v>9940</v>
      </c>
      <c r="K7" s="114">
        <v>1370406</v>
      </c>
      <c r="L7" s="115">
        <f t="shared" si="5"/>
        <v>138720.01911764705</v>
      </c>
      <c r="M7" s="116">
        <v>0.5</v>
      </c>
      <c r="N7" s="117">
        <v>0.10122549019607843</v>
      </c>
      <c r="O7" s="117">
        <v>0.2805284680717206</v>
      </c>
      <c r="P7" s="3"/>
      <c r="Q7" s="3"/>
      <c r="R7" s="3"/>
    </row>
    <row r="8" spans="1:18" ht="14.4" hidden="1">
      <c r="A8" s="108" t="str">
        <f t="shared" si="0"/>
        <v>SC1_FPOLISCIDADE ALERTA NACIONAL</v>
      </c>
      <c r="B8" s="108" t="s">
        <v>44</v>
      </c>
      <c r="C8" s="109" t="s">
        <v>58</v>
      </c>
      <c r="D8" s="110" t="s">
        <v>46</v>
      </c>
      <c r="E8" s="119" t="s">
        <v>59</v>
      </c>
      <c r="F8" s="112">
        <f t="shared" si="1"/>
        <v>1136.3999999999999</v>
      </c>
      <c r="G8" s="112">
        <f t="shared" si="2"/>
        <v>2462.2000000000003</v>
      </c>
      <c r="H8" s="118">
        <v>3788</v>
      </c>
      <c r="I8" s="112">
        <f t="shared" si="3"/>
        <v>5682</v>
      </c>
      <c r="J8" s="112">
        <f t="shared" si="4"/>
        <v>7576</v>
      </c>
      <c r="K8" s="114">
        <v>1370406</v>
      </c>
      <c r="L8" s="115">
        <f t="shared" si="5"/>
        <v>119910.52499999999</v>
      </c>
      <c r="M8" s="116">
        <v>0.65</v>
      </c>
      <c r="N8" s="117">
        <v>8.7499999999999994E-2</v>
      </c>
      <c r="O8" s="117">
        <v>0.24705882352941172</v>
      </c>
      <c r="P8" s="3"/>
      <c r="Q8" s="3"/>
      <c r="R8" s="3"/>
    </row>
    <row r="9" spans="1:18" ht="14.4" hidden="1">
      <c r="A9" s="108" t="str">
        <f t="shared" si="0"/>
        <v>SC1_FPOLISCIDADE ALERTA SC</v>
      </c>
      <c r="B9" s="108" t="s">
        <v>44</v>
      </c>
      <c r="C9" s="109" t="s">
        <v>60</v>
      </c>
      <c r="D9" s="110" t="s">
        <v>46</v>
      </c>
      <c r="E9" s="119" t="s">
        <v>61</v>
      </c>
      <c r="F9" s="112">
        <f t="shared" si="1"/>
        <v>1091.8154399999999</v>
      </c>
      <c r="G9" s="112">
        <f t="shared" si="2"/>
        <v>2365.6001200000001</v>
      </c>
      <c r="H9" s="118">
        <v>3639.3847999999998</v>
      </c>
      <c r="I9" s="112">
        <f t="shared" si="3"/>
        <v>5459.0771999999997</v>
      </c>
      <c r="J9" s="112">
        <f t="shared" si="4"/>
        <v>7278.7695999999996</v>
      </c>
      <c r="K9" s="114">
        <v>1370406</v>
      </c>
      <c r="L9" s="115">
        <f t="shared" si="5"/>
        <v>188430.82499999998</v>
      </c>
      <c r="M9" s="116">
        <v>0.65</v>
      </c>
      <c r="N9" s="117">
        <v>0.13749999999999998</v>
      </c>
      <c r="O9" s="117">
        <v>0.31428571428571422</v>
      </c>
      <c r="P9" s="3"/>
      <c r="Q9" s="3"/>
      <c r="R9" s="3"/>
    </row>
    <row r="10" spans="1:18" ht="14.4" hidden="1">
      <c r="A10" s="108" t="str">
        <f t="shared" si="0"/>
        <v>SC1_FPOLISND NOTÍCIAS</v>
      </c>
      <c r="B10" s="108" t="s">
        <v>44</v>
      </c>
      <c r="C10" s="109" t="s">
        <v>62</v>
      </c>
      <c r="D10" s="110" t="s">
        <v>46</v>
      </c>
      <c r="E10" s="119" t="s">
        <v>63</v>
      </c>
      <c r="F10" s="112">
        <f t="shared" si="1"/>
        <v>1824.3352799999998</v>
      </c>
      <c r="G10" s="112">
        <f t="shared" si="2"/>
        <v>3952.7264399999999</v>
      </c>
      <c r="H10" s="118">
        <v>6081.1175999999996</v>
      </c>
      <c r="I10" s="112">
        <f t="shared" si="3"/>
        <v>9121.6764000000003</v>
      </c>
      <c r="J10" s="112">
        <f t="shared" si="4"/>
        <v>12162.235199999999</v>
      </c>
      <c r="K10" s="114">
        <v>1370406</v>
      </c>
      <c r="L10" s="115">
        <f t="shared" si="5"/>
        <v>216980.94999999998</v>
      </c>
      <c r="M10" s="116">
        <v>0.65</v>
      </c>
      <c r="N10" s="117">
        <v>0.15833333333333333</v>
      </c>
      <c r="O10" s="117">
        <v>0.30399999999999999</v>
      </c>
      <c r="P10" s="3"/>
      <c r="Q10" s="3"/>
      <c r="R10" s="3"/>
    </row>
    <row r="11" spans="1:18" ht="14.4" hidden="1">
      <c r="A11" s="108" t="str">
        <f t="shared" si="0"/>
        <v>SC1_FPOLISJORNAL DA RECORD</v>
      </c>
      <c r="B11" s="108" t="s">
        <v>44</v>
      </c>
      <c r="C11" s="109" t="s">
        <v>64</v>
      </c>
      <c r="D11" s="110" t="s">
        <v>46</v>
      </c>
      <c r="E11" s="119" t="s">
        <v>65</v>
      </c>
      <c r="F11" s="112">
        <f t="shared" si="1"/>
        <v>2846.7</v>
      </c>
      <c r="G11" s="112">
        <f t="shared" si="2"/>
        <v>6167.85</v>
      </c>
      <c r="H11" s="118">
        <v>9489</v>
      </c>
      <c r="I11" s="112">
        <f t="shared" si="3"/>
        <v>14233.5</v>
      </c>
      <c r="J11" s="112">
        <f t="shared" si="4"/>
        <v>18978</v>
      </c>
      <c r="K11" s="114">
        <v>1370406</v>
      </c>
      <c r="L11" s="115">
        <f t="shared" si="5"/>
        <v>185004.81</v>
      </c>
      <c r="M11" s="116">
        <v>0.65</v>
      </c>
      <c r="N11" s="117">
        <v>0.13500000000000001</v>
      </c>
      <c r="O11" s="117">
        <v>0.24587462686567163</v>
      </c>
      <c r="P11" s="3"/>
      <c r="Q11" s="3"/>
      <c r="R11" s="3"/>
    </row>
    <row r="12" spans="1:18" ht="14.4" hidden="1">
      <c r="A12" s="108" t="str">
        <f t="shared" si="0"/>
        <v>SC1_FPOLISNOVELA 3</v>
      </c>
      <c r="B12" s="108" t="s">
        <v>44</v>
      </c>
      <c r="C12" s="109" t="s">
        <v>66</v>
      </c>
      <c r="D12" s="110" t="s">
        <v>46</v>
      </c>
      <c r="E12" s="119" t="s">
        <v>67</v>
      </c>
      <c r="F12" s="112">
        <f t="shared" si="1"/>
        <v>1835.3999999999999</v>
      </c>
      <c r="G12" s="112">
        <f t="shared" si="2"/>
        <v>3976.7000000000003</v>
      </c>
      <c r="H12" s="118">
        <v>6118</v>
      </c>
      <c r="I12" s="112">
        <f t="shared" si="3"/>
        <v>9177</v>
      </c>
      <c r="J12" s="112">
        <f t="shared" si="4"/>
        <v>12236</v>
      </c>
      <c r="K12" s="114">
        <v>1370406</v>
      </c>
      <c r="L12" s="115">
        <f t="shared" si="5"/>
        <v>181007.7925000081</v>
      </c>
      <c r="M12" s="116">
        <v>0.65</v>
      </c>
      <c r="N12" s="117">
        <v>0.13208333333333924</v>
      </c>
      <c r="O12" s="117">
        <v>0.22105997210601103</v>
      </c>
      <c r="P12" s="3"/>
      <c r="Q12" s="3"/>
      <c r="R12" s="3"/>
    </row>
    <row r="13" spans="1:18" ht="14.4" hidden="1">
      <c r="A13" s="108" t="str">
        <f t="shared" si="0"/>
        <v>SC1_FPOLISNOVELA 22HS</v>
      </c>
      <c r="B13" s="108" t="s">
        <v>44</v>
      </c>
      <c r="C13" s="109" t="s">
        <v>68</v>
      </c>
      <c r="D13" s="110" t="s">
        <v>46</v>
      </c>
      <c r="E13" s="119" t="s">
        <v>69</v>
      </c>
      <c r="F13" s="112">
        <f t="shared" si="1"/>
        <v>1440.6</v>
      </c>
      <c r="G13" s="112">
        <f t="shared" si="2"/>
        <v>3121.3</v>
      </c>
      <c r="H13" s="118">
        <v>4802</v>
      </c>
      <c r="I13" s="112">
        <f t="shared" si="3"/>
        <v>7203</v>
      </c>
      <c r="J13" s="112">
        <f t="shared" si="4"/>
        <v>9604</v>
      </c>
      <c r="K13" s="114">
        <v>1370406</v>
      </c>
      <c r="L13" s="115">
        <f t="shared" si="5"/>
        <v>143321.62750000609</v>
      </c>
      <c r="M13" s="116">
        <v>0.65</v>
      </c>
      <c r="N13" s="117">
        <v>0.10458333333333777</v>
      </c>
      <c r="O13" s="117">
        <v>0.20117203748563686</v>
      </c>
      <c r="P13" s="3"/>
      <c r="Q13" s="3"/>
      <c r="R13" s="3"/>
    </row>
    <row r="14" spans="1:18" ht="14.4" hidden="1">
      <c r="A14" s="108" t="str">
        <f t="shared" si="0"/>
        <v>SC1_FPOLISREALITY SHOW 1</v>
      </c>
      <c r="B14" s="108" t="s">
        <v>44</v>
      </c>
      <c r="C14" s="109" t="s">
        <v>70</v>
      </c>
      <c r="D14" s="110" t="s">
        <v>46</v>
      </c>
      <c r="E14" s="119" t="s">
        <v>71</v>
      </c>
      <c r="F14" s="112">
        <f t="shared" si="1"/>
        <v>1207.8</v>
      </c>
      <c r="G14" s="112">
        <f t="shared" si="2"/>
        <v>2616.9</v>
      </c>
      <c r="H14" s="118">
        <v>4026</v>
      </c>
      <c r="I14" s="112">
        <f t="shared" si="3"/>
        <v>6039</v>
      </c>
      <c r="J14" s="112">
        <f t="shared" si="4"/>
        <v>8052</v>
      </c>
      <c r="K14" s="114">
        <v>1370406</v>
      </c>
      <c r="L14" s="115">
        <f t="shared" si="5"/>
        <v>89190.590500000486</v>
      </c>
      <c r="M14" s="116">
        <v>0.65</v>
      </c>
      <c r="N14" s="117">
        <v>6.5083333333333687E-2</v>
      </c>
      <c r="O14" s="117">
        <v>0.19054081484703225</v>
      </c>
      <c r="P14" s="3"/>
      <c r="Q14" s="3"/>
      <c r="R14" s="3"/>
    </row>
    <row r="15" spans="1:18" ht="14.4" hidden="1">
      <c r="A15" s="108" t="str">
        <f t="shared" si="0"/>
        <v>SC1_FPOLISREALITY SHOW 2 - A FAZENDA</v>
      </c>
      <c r="B15" s="108" t="s">
        <v>44</v>
      </c>
      <c r="C15" s="109" t="s">
        <v>72</v>
      </c>
      <c r="D15" s="110" t="s">
        <v>46</v>
      </c>
      <c r="E15" s="119" t="s">
        <v>71</v>
      </c>
      <c r="F15" s="112">
        <f t="shared" si="1"/>
        <v>1752</v>
      </c>
      <c r="G15" s="112">
        <f t="shared" si="2"/>
        <v>3796</v>
      </c>
      <c r="H15" s="118">
        <f>5840</f>
        <v>5840</v>
      </c>
      <c r="I15" s="112">
        <f t="shared" si="3"/>
        <v>8760</v>
      </c>
      <c r="J15" s="112">
        <f t="shared" si="4"/>
        <v>11680</v>
      </c>
      <c r="K15" s="114">
        <v>1370406</v>
      </c>
      <c r="L15" s="115">
        <f t="shared" si="5"/>
        <v>89190.590500000486</v>
      </c>
      <c r="M15" s="116">
        <v>0.65</v>
      </c>
      <c r="N15" s="117">
        <v>6.5083333333333687E-2</v>
      </c>
      <c r="O15" s="117">
        <v>0.19054081484703225</v>
      </c>
      <c r="P15" s="3"/>
      <c r="Q15" s="3"/>
      <c r="R15" s="3"/>
    </row>
    <row r="16" spans="1:18" ht="14.4" hidden="1">
      <c r="A16" s="108" t="str">
        <f t="shared" si="0"/>
        <v>SC1_FPOLISREALITY SHOW 3 - Quilos Mortais</v>
      </c>
      <c r="B16" s="108" t="s">
        <v>44</v>
      </c>
      <c r="C16" s="109" t="s">
        <v>73</v>
      </c>
      <c r="D16" s="110" t="s">
        <v>74</v>
      </c>
      <c r="E16" s="119" t="s">
        <v>71</v>
      </c>
      <c r="F16" s="112">
        <f t="shared" si="1"/>
        <v>954.59999999999991</v>
      </c>
      <c r="G16" s="112">
        <f t="shared" si="2"/>
        <v>2068.3000000000002</v>
      </c>
      <c r="H16" s="118">
        <v>3182</v>
      </c>
      <c r="I16" s="112">
        <f t="shared" si="3"/>
        <v>4773</v>
      </c>
      <c r="J16" s="112">
        <f t="shared" si="4"/>
        <v>6364</v>
      </c>
      <c r="K16" s="114">
        <v>1370406</v>
      </c>
      <c r="L16" s="115">
        <f t="shared" si="5"/>
        <v>89190.590500000486</v>
      </c>
      <c r="M16" s="116">
        <v>0.65</v>
      </c>
      <c r="N16" s="117">
        <v>6.5083333333333687E-2</v>
      </c>
      <c r="O16" s="117">
        <v>0.19054081484703225</v>
      </c>
      <c r="P16" s="3"/>
      <c r="Q16" s="3"/>
      <c r="R16" s="3"/>
    </row>
    <row r="17" spans="1:35" ht="14.4" hidden="1">
      <c r="A17" s="108" t="str">
        <f t="shared" si="0"/>
        <v>SC1_FPOLISSÉRIE PREMIUM</v>
      </c>
      <c r="B17" s="108" t="s">
        <v>44</v>
      </c>
      <c r="C17" s="109" t="s">
        <v>75</v>
      </c>
      <c r="D17" s="110" t="s">
        <v>46</v>
      </c>
      <c r="E17" s="119" t="s">
        <v>76</v>
      </c>
      <c r="F17" s="112">
        <f t="shared" si="1"/>
        <v>1313.1</v>
      </c>
      <c r="G17" s="112">
        <f t="shared" si="2"/>
        <v>2845.05</v>
      </c>
      <c r="H17" s="118">
        <v>4377</v>
      </c>
      <c r="I17" s="112">
        <f t="shared" si="3"/>
        <v>6565.5</v>
      </c>
      <c r="J17" s="112">
        <f t="shared" si="4"/>
        <v>8754</v>
      </c>
      <c r="K17" s="114">
        <v>1370406</v>
      </c>
      <c r="L17" s="115">
        <f t="shared" si="5"/>
        <v>65665.287499997401</v>
      </c>
      <c r="M17" s="116">
        <v>0.65</v>
      </c>
      <c r="N17" s="117">
        <v>4.7916666666664769E-2</v>
      </c>
      <c r="O17" s="117">
        <v>0.19008264462808722</v>
      </c>
      <c r="P17" s="3"/>
      <c r="Q17" s="3"/>
      <c r="R17" s="3"/>
    </row>
    <row r="18" spans="1:35" ht="14.4" hidden="1">
      <c r="A18" s="108" t="str">
        <f t="shared" si="0"/>
        <v>SC1_FPOLISBRASIL CAMINHONEIRO</v>
      </c>
      <c r="B18" s="108" t="s">
        <v>44</v>
      </c>
      <c r="C18" s="109" t="s">
        <v>77</v>
      </c>
      <c r="D18" s="110" t="s">
        <v>78</v>
      </c>
      <c r="E18" s="119" t="s">
        <v>79</v>
      </c>
      <c r="F18" s="112">
        <f t="shared" si="1"/>
        <v>784.19999999999993</v>
      </c>
      <c r="G18" s="112">
        <f t="shared" si="2"/>
        <v>1307</v>
      </c>
      <c r="H18" s="118">
        <v>2614</v>
      </c>
      <c r="I18" s="112">
        <f t="shared" si="3"/>
        <v>3921</v>
      </c>
      <c r="J18" s="112">
        <f t="shared" si="4"/>
        <v>5228</v>
      </c>
      <c r="K18" s="114">
        <v>1370406</v>
      </c>
      <c r="L18" s="115">
        <f t="shared" si="5"/>
        <v>164448.72</v>
      </c>
      <c r="M18" s="116">
        <v>0.5</v>
      </c>
      <c r="N18" s="117">
        <v>0.12</v>
      </c>
      <c r="O18" s="117">
        <v>0.2099125364431487</v>
      </c>
      <c r="P18" s="3"/>
      <c r="Q18" s="3"/>
      <c r="R18" s="3"/>
    </row>
    <row r="19" spans="1:35" ht="14.4" hidden="1">
      <c r="A19" s="108" t="str">
        <f t="shared" si="0"/>
        <v>SC1_FPOLISFALA BRASIL - EDIÇÃO DE SÁBADO</v>
      </c>
      <c r="B19" s="108" t="s">
        <v>44</v>
      </c>
      <c r="C19" s="109" t="s">
        <v>80</v>
      </c>
      <c r="D19" s="110" t="s">
        <v>78</v>
      </c>
      <c r="E19" s="119" t="s">
        <v>81</v>
      </c>
      <c r="F19" s="112">
        <f t="shared" si="1"/>
        <v>870.6</v>
      </c>
      <c r="G19" s="112">
        <f t="shared" si="2"/>
        <v>1451</v>
      </c>
      <c r="H19" s="118">
        <v>2902</v>
      </c>
      <c r="I19" s="112">
        <f t="shared" si="3"/>
        <v>4353</v>
      </c>
      <c r="J19" s="112">
        <f t="shared" si="4"/>
        <v>5804</v>
      </c>
      <c r="K19" s="114">
        <v>1370406</v>
      </c>
      <c r="L19" s="115">
        <f t="shared" si="5"/>
        <v>164448.72</v>
      </c>
      <c r="M19" s="116">
        <v>0.5</v>
      </c>
      <c r="N19" s="117">
        <v>0.12</v>
      </c>
      <c r="O19" s="117">
        <v>0.2099125364431487</v>
      </c>
      <c r="P19" s="3"/>
      <c r="Q19" s="3"/>
      <c r="R19" s="3"/>
    </row>
    <row r="20" spans="1:35" ht="14.4" hidden="1">
      <c r="A20" s="108" t="str">
        <f t="shared" si="0"/>
        <v>SC1_FPOLISBALANÇO GERAL SC - ED SÁBADO - ESTADUAL (1)</v>
      </c>
      <c r="B20" s="108" t="s">
        <v>44</v>
      </c>
      <c r="C20" s="109" t="s">
        <v>82</v>
      </c>
      <c r="D20" s="110" t="s">
        <v>78</v>
      </c>
      <c r="E20" s="119" t="s">
        <v>83</v>
      </c>
      <c r="F20" s="112">
        <f t="shared" si="1"/>
        <v>1471.05432</v>
      </c>
      <c r="G20" s="112">
        <f t="shared" si="2"/>
        <v>3187.2843600000001</v>
      </c>
      <c r="H20" s="118">
        <v>4903.5144</v>
      </c>
      <c r="I20" s="112">
        <f t="shared" si="3"/>
        <v>7355.2716</v>
      </c>
      <c r="J20" s="112">
        <f t="shared" si="4"/>
        <v>9807.0288</v>
      </c>
      <c r="K20" s="114">
        <v>1370406</v>
      </c>
      <c r="L20" s="115">
        <f t="shared" si="5"/>
        <v>164448.72</v>
      </c>
      <c r="M20" s="116">
        <v>0.65</v>
      </c>
      <c r="N20" s="117">
        <v>0.12</v>
      </c>
      <c r="O20" s="117">
        <v>0.2099125364431487</v>
      </c>
      <c r="P20" s="3"/>
      <c r="Q20" s="3"/>
      <c r="R20" s="3"/>
    </row>
    <row r="21" spans="1:35" ht="15.75" hidden="1" customHeight="1">
      <c r="A21" s="108" t="str">
        <f t="shared" si="0"/>
        <v>SC1_FPOLISCLUBE DA BOLA</v>
      </c>
      <c r="B21" s="108" t="s">
        <v>44</v>
      </c>
      <c r="C21" s="109" t="s">
        <v>84</v>
      </c>
      <c r="D21" s="110" t="s">
        <v>78</v>
      </c>
      <c r="E21" s="119" t="s">
        <v>85</v>
      </c>
      <c r="F21" s="112">
        <f t="shared" si="1"/>
        <v>1372.6041599999996</v>
      </c>
      <c r="G21" s="112">
        <f t="shared" si="2"/>
        <v>2973.9756799999996</v>
      </c>
      <c r="H21" s="113">
        <v>4575.3471999999992</v>
      </c>
      <c r="I21" s="112">
        <f t="shared" si="3"/>
        <v>6863.0207999999984</v>
      </c>
      <c r="J21" s="112">
        <f t="shared" si="4"/>
        <v>9150.6943999999985</v>
      </c>
      <c r="K21" s="114">
        <v>1370406</v>
      </c>
      <c r="L21" s="115">
        <f t="shared" si="5"/>
        <v>164448.72</v>
      </c>
      <c r="M21" s="116">
        <v>0.65</v>
      </c>
      <c r="N21" s="117">
        <v>0.12</v>
      </c>
      <c r="O21" s="117">
        <v>0.2099125364431487</v>
      </c>
      <c r="P21" s="3"/>
      <c r="Q21" s="3"/>
      <c r="R21" s="3"/>
    </row>
    <row r="22" spans="1:35" ht="15.75" hidden="1" customHeight="1">
      <c r="A22" s="108" t="str">
        <f t="shared" si="0"/>
        <v>SC1_FPOLISCINE AVENTURA</v>
      </c>
      <c r="B22" s="108" t="s">
        <v>44</v>
      </c>
      <c r="C22" s="109" t="s">
        <v>86</v>
      </c>
      <c r="D22" s="110" t="s">
        <v>78</v>
      </c>
      <c r="E22" s="119" t="s">
        <v>87</v>
      </c>
      <c r="F22" s="112">
        <f t="shared" si="1"/>
        <v>609</v>
      </c>
      <c r="G22" s="112">
        <f t="shared" si="2"/>
        <v>1319.5</v>
      </c>
      <c r="H22" s="118">
        <v>2030</v>
      </c>
      <c r="I22" s="112">
        <f t="shared" si="3"/>
        <v>3045</v>
      </c>
      <c r="J22" s="112">
        <f t="shared" si="4"/>
        <v>4060</v>
      </c>
      <c r="K22" s="114">
        <v>1370406</v>
      </c>
      <c r="L22" s="115">
        <f t="shared" si="5"/>
        <v>164448.72</v>
      </c>
      <c r="M22" s="116">
        <v>0.65</v>
      </c>
      <c r="N22" s="117">
        <v>0.12</v>
      </c>
      <c r="O22" s="117">
        <v>0.2099125364431487</v>
      </c>
      <c r="P22" s="3"/>
      <c r="Q22" s="3"/>
      <c r="R22" s="3"/>
    </row>
    <row r="23" spans="1:35" ht="15.75" hidden="1" customHeight="1">
      <c r="A23" s="108" t="str">
        <f t="shared" si="0"/>
        <v>SC1_FPOLISCIDADE ALERTA - EDIÇÃO DE SÁBADO 1</v>
      </c>
      <c r="B23" s="108" t="s">
        <v>44</v>
      </c>
      <c r="C23" s="109" t="s">
        <v>88</v>
      </c>
      <c r="D23" s="110" t="s">
        <v>78</v>
      </c>
      <c r="E23" s="119" t="s">
        <v>89</v>
      </c>
      <c r="F23" s="112">
        <f t="shared" si="1"/>
        <v>1066.2</v>
      </c>
      <c r="G23" s="112">
        <f t="shared" si="2"/>
        <v>2310.1</v>
      </c>
      <c r="H23" s="118">
        <v>3554</v>
      </c>
      <c r="I23" s="112">
        <f t="shared" si="3"/>
        <v>5331</v>
      </c>
      <c r="J23" s="112">
        <f t="shared" si="4"/>
        <v>7108</v>
      </c>
      <c r="K23" s="114">
        <v>1370406</v>
      </c>
      <c r="L23" s="115">
        <f t="shared" si="5"/>
        <v>164448.72</v>
      </c>
      <c r="M23" s="116">
        <v>0.65</v>
      </c>
      <c r="N23" s="117">
        <v>0.12</v>
      </c>
      <c r="O23" s="117">
        <v>0.2099125364431487</v>
      </c>
      <c r="P23" s="3"/>
      <c r="Q23" s="3"/>
      <c r="R23" s="3"/>
    </row>
    <row r="24" spans="1:35" ht="15.75" hidden="1" customHeight="1">
      <c r="A24" s="108" t="str">
        <f t="shared" si="0"/>
        <v>SC1_FPOLISJORNAL DA RECORD - EDIÇÃO DE SÁBADO</v>
      </c>
      <c r="B24" s="108" t="s">
        <v>44</v>
      </c>
      <c r="C24" s="109" t="s">
        <v>90</v>
      </c>
      <c r="D24" s="110" t="s">
        <v>78</v>
      </c>
      <c r="E24" s="119" t="s">
        <v>65</v>
      </c>
      <c r="F24" s="112">
        <f t="shared" si="1"/>
        <v>2471.6999999999998</v>
      </c>
      <c r="G24" s="112">
        <f t="shared" si="2"/>
        <v>5355.35</v>
      </c>
      <c r="H24" s="118">
        <v>8239</v>
      </c>
      <c r="I24" s="112">
        <f t="shared" si="3"/>
        <v>12358.5</v>
      </c>
      <c r="J24" s="112">
        <f t="shared" si="4"/>
        <v>16478</v>
      </c>
      <c r="K24" s="114">
        <v>1370406</v>
      </c>
      <c r="L24" s="115">
        <f t="shared" si="5"/>
        <v>164448.72</v>
      </c>
      <c r="M24" s="116">
        <v>0.65</v>
      </c>
      <c r="N24" s="117">
        <v>0.12</v>
      </c>
      <c r="O24" s="117">
        <v>0.2099125364431487</v>
      </c>
      <c r="P24" s="3"/>
      <c r="Q24" s="3"/>
      <c r="R24" s="3"/>
    </row>
    <row r="25" spans="1:35" ht="15.75" hidden="1" customHeight="1">
      <c r="A25" s="108" t="str">
        <f t="shared" si="0"/>
        <v xml:space="preserve">SC1_FPOLISNOVELA 3 - MELHORES MOMENTOS </v>
      </c>
      <c r="B25" s="108" t="s">
        <v>44</v>
      </c>
      <c r="C25" s="109" t="s">
        <v>91</v>
      </c>
      <c r="D25" s="110" t="s">
        <v>78</v>
      </c>
      <c r="E25" s="119" t="s">
        <v>67</v>
      </c>
      <c r="F25" s="112">
        <f t="shared" si="1"/>
        <v>1176.8999999999999</v>
      </c>
      <c r="G25" s="112">
        <f t="shared" si="2"/>
        <v>2549.9500000000003</v>
      </c>
      <c r="H25" s="118">
        <v>3923</v>
      </c>
      <c r="I25" s="112">
        <f t="shared" si="3"/>
        <v>5884.5</v>
      </c>
      <c r="J25" s="112">
        <f t="shared" si="4"/>
        <v>7846</v>
      </c>
      <c r="K25" s="114">
        <v>1370406</v>
      </c>
      <c r="L25" s="115">
        <f t="shared" si="5"/>
        <v>164448.72</v>
      </c>
      <c r="M25" s="116">
        <v>0.65</v>
      </c>
      <c r="N25" s="117">
        <v>0.12</v>
      </c>
      <c r="O25" s="117">
        <v>0.2099125364431487</v>
      </c>
      <c r="P25" s="3"/>
      <c r="Q25" s="3"/>
      <c r="R25" s="3"/>
    </row>
    <row r="26" spans="1:35" ht="15.75" hidden="1" customHeight="1">
      <c r="A26" s="108" t="str">
        <f t="shared" si="0"/>
        <v xml:space="preserve">SC1_FPOLISSUPER TELA </v>
      </c>
      <c r="B26" s="108" t="s">
        <v>44</v>
      </c>
      <c r="C26" s="109" t="s">
        <v>92</v>
      </c>
      <c r="D26" s="110" t="s">
        <v>78</v>
      </c>
      <c r="E26" s="119" t="s">
        <v>93</v>
      </c>
      <c r="F26" s="112">
        <f t="shared" si="1"/>
        <v>954.59999999999991</v>
      </c>
      <c r="G26" s="112">
        <f t="shared" si="2"/>
        <v>2068.3000000000002</v>
      </c>
      <c r="H26" s="118">
        <v>3182</v>
      </c>
      <c r="I26" s="112">
        <f t="shared" si="3"/>
        <v>4773</v>
      </c>
      <c r="J26" s="112">
        <f t="shared" si="4"/>
        <v>6364</v>
      </c>
      <c r="K26" s="114">
        <v>1370406</v>
      </c>
      <c r="L26" s="115">
        <f t="shared" si="5"/>
        <v>164448.72</v>
      </c>
      <c r="M26" s="116">
        <v>0.65</v>
      </c>
      <c r="N26" s="117">
        <v>0.12</v>
      </c>
      <c r="O26" s="117">
        <v>0.2099125364431487</v>
      </c>
      <c r="P26" s="3"/>
      <c r="Q26" s="3"/>
      <c r="R26" s="3"/>
    </row>
    <row r="27" spans="1:35" ht="15.75" hidden="1" customHeight="1">
      <c r="A27" s="108" t="str">
        <f t="shared" si="0"/>
        <v>SC1_FPOLISSÉRIE DE SÁBADO</v>
      </c>
      <c r="B27" s="108" t="s">
        <v>44</v>
      </c>
      <c r="C27" s="109" t="s">
        <v>94</v>
      </c>
      <c r="D27" s="110" t="s">
        <v>95</v>
      </c>
      <c r="E27" s="119" t="s">
        <v>96</v>
      </c>
      <c r="F27" s="112">
        <f t="shared" si="1"/>
        <v>469.5</v>
      </c>
      <c r="G27" s="112">
        <f t="shared" si="2"/>
        <v>1017.25</v>
      </c>
      <c r="H27" s="118">
        <v>1565</v>
      </c>
      <c r="I27" s="112">
        <f t="shared" si="3"/>
        <v>2347.5</v>
      </c>
      <c r="J27" s="112">
        <f t="shared" si="4"/>
        <v>3130</v>
      </c>
      <c r="K27" s="114">
        <v>1370406</v>
      </c>
      <c r="L27" s="115">
        <f t="shared" si="5"/>
        <v>164448.72</v>
      </c>
      <c r="M27" s="116">
        <v>0.65</v>
      </c>
      <c r="N27" s="117">
        <v>0.12</v>
      </c>
      <c r="O27" s="117">
        <v>0.2099125364431487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:35" ht="15.75" hidden="1" customHeight="1">
      <c r="A28" s="108" t="str">
        <f t="shared" si="0"/>
        <v>SC1_FPOLISAGRO SAÚDE E COOPERAÇÃO</v>
      </c>
      <c r="B28" s="108" t="s">
        <v>44</v>
      </c>
      <c r="C28" s="109" t="s">
        <v>97</v>
      </c>
      <c r="D28" s="110" t="s">
        <v>98</v>
      </c>
      <c r="E28" s="119" t="s">
        <v>99</v>
      </c>
      <c r="F28" s="112">
        <f t="shared" si="1"/>
        <v>723.97271999999987</v>
      </c>
      <c r="G28" s="112">
        <f t="shared" si="2"/>
        <v>1568.6075599999999</v>
      </c>
      <c r="H28" s="113">
        <v>2413.2423999999996</v>
      </c>
      <c r="I28" s="112">
        <f t="shared" si="3"/>
        <v>3619.8635999999997</v>
      </c>
      <c r="J28" s="112">
        <f t="shared" si="4"/>
        <v>4826.4847999999993</v>
      </c>
      <c r="K28" s="114">
        <v>1370406</v>
      </c>
      <c r="L28" s="115">
        <f t="shared" si="5"/>
        <v>149602.655</v>
      </c>
      <c r="M28" s="116">
        <v>0.65</v>
      </c>
      <c r="N28" s="117">
        <v>0.10916666666666666</v>
      </c>
      <c r="O28" s="117">
        <v>0.18594748048261178</v>
      </c>
      <c r="P28" s="3"/>
      <c r="Q28" s="3"/>
      <c r="R28" s="3"/>
    </row>
    <row r="29" spans="1:35" ht="15.75" hidden="1" customHeight="1">
      <c r="A29" s="108" t="str">
        <f t="shared" si="0"/>
        <v>SC1_FPOLISCINE MAIOR</v>
      </c>
      <c r="B29" s="108" t="s">
        <v>44</v>
      </c>
      <c r="C29" s="109" t="s">
        <v>100</v>
      </c>
      <c r="D29" s="110" t="s">
        <v>98</v>
      </c>
      <c r="E29" s="119" t="s">
        <v>85</v>
      </c>
      <c r="F29" s="112">
        <f t="shared" si="1"/>
        <v>1006.8</v>
      </c>
      <c r="G29" s="112">
        <f t="shared" si="2"/>
        <v>2181.4</v>
      </c>
      <c r="H29" s="118">
        <v>3356</v>
      </c>
      <c r="I29" s="112">
        <f t="shared" si="3"/>
        <v>5034</v>
      </c>
      <c r="J29" s="112">
        <f t="shared" si="4"/>
        <v>6712</v>
      </c>
      <c r="K29" s="114">
        <v>1370406</v>
      </c>
      <c r="L29" s="115">
        <f t="shared" si="5"/>
        <v>149602.655</v>
      </c>
      <c r="M29" s="116">
        <v>0.65</v>
      </c>
      <c r="N29" s="117">
        <v>0.10916666666666666</v>
      </c>
      <c r="O29" s="117">
        <v>0.18594748048261178</v>
      </c>
      <c r="P29" s="3"/>
      <c r="Q29" s="3"/>
      <c r="R29" s="3"/>
    </row>
    <row r="30" spans="1:35" ht="15.75" hidden="1" customHeight="1">
      <c r="A30" s="108" t="str">
        <f t="shared" si="0"/>
        <v>SC1_FPOLISHORA DO FARO</v>
      </c>
      <c r="B30" s="108" t="s">
        <v>44</v>
      </c>
      <c r="C30" s="109" t="s">
        <v>101</v>
      </c>
      <c r="D30" s="110" t="s">
        <v>98</v>
      </c>
      <c r="E30" s="119" t="s">
        <v>102</v>
      </c>
      <c r="F30" s="112">
        <f t="shared" si="1"/>
        <v>1449</v>
      </c>
      <c r="G30" s="112">
        <f t="shared" si="2"/>
        <v>3139.5</v>
      </c>
      <c r="H30" s="118">
        <v>4830</v>
      </c>
      <c r="I30" s="112">
        <f t="shared" si="3"/>
        <v>7245</v>
      </c>
      <c r="J30" s="112">
        <f t="shared" si="4"/>
        <v>9660</v>
      </c>
      <c r="K30" s="114">
        <v>1370406</v>
      </c>
      <c r="L30" s="115">
        <f t="shared" si="5"/>
        <v>149602.655</v>
      </c>
      <c r="M30" s="116">
        <v>0.65</v>
      </c>
      <c r="N30" s="117">
        <v>0.10916666666666666</v>
      </c>
      <c r="O30" s="117">
        <v>0.18594748048261178</v>
      </c>
      <c r="P30" s="3"/>
      <c r="Q30" s="3"/>
      <c r="R30" s="3"/>
    </row>
    <row r="31" spans="1:35" ht="15.75" hidden="1" customHeight="1">
      <c r="A31" s="108" t="str">
        <f t="shared" si="0"/>
        <v>SC1_FPOLISREALITY SHOW 4</v>
      </c>
      <c r="B31" s="108" t="s">
        <v>44</v>
      </c>
      <c r="C31" s="109" t="s">
        <v>103</v>
      </c>
      <c r="D31" s="110" t="s">
        <v>98</v>
      </c>
      <c r="E31" s="119" t="s">
        <v>61</v>
      </c>
      <c r="F31" s="112">
        <f t="shared" si="1"/>
        <v>1207.8</v>
      </c>
      <c r="G31" s="112">
        <f t="shared" si="2"/>
        <v>2616.9</v>
      </c>
      <c r="H31" s="118">
        <v>4026</v>
      </c>
      <c r="I31" s="112">
        <f t="shared" si="3"/>
        <v>6039</v>
      </c>
      <c r="J31" s="112">
        <f t="shared" si="4"/>
        <v>8052</v>
      </c>
      <c r="K31" s="114">
        <v>1370406</v>
      </c>
      <c r="L31" s="115">
        <f t="shared" si="5"/>
        <v>149602.655</v>
      </c>
      <c r="M31" s="116">
        <v>0.65</v>
      </c>
      <c r="N31" s="117">
        <v>0.10916666666666666</v>
      </c>
      <c r="O31" s="117">
        <v>0.18594748048261178</v>
      </c>
      <c r="P31" s="3"/>
      <c r="Q31" s="3"/>
      <c r="R31" s="3"/>
    </row>
    <row r="32" spans="1:35" ht="15.75" hidden="1" customHeight="1">
      <c r="A32" s="108" t="str">
        <f t="shared" si="0"/>
        <v>SC1_FPOLISDOMINGO ESPETACULAR</v>
      </c>
      <c r="B32" s="108" t="s">
        <v>44</v>
      </c>
      <c r="C32" s="109" t="s">
        <v>104</v>
      </c>
      <c r="D32" s="110" t="s">
        <v>98</v>
      </c>
      <c r="E32" s="119" t="s">
        <v>65</v>
      </c>
      <c r="F32" s="112">
        <f t="shared" si="1"/>
        <v>2719.2</v>
      </c>
      <c r="G32" s="112">
        <f t="shared" si="2"/>
        <v>5891.6</v>
      </c>
      <c r="H32" s="118">
        <v>9064</v>
      </c>
      <c r="I32" s="112">
        <f t="shared" si="3"/>
        <v>13596</v>
      </c>
      <c r="J32" s="112">
        <f t="shared" si="4"/>
        <v>18128</v>
      </c>
      <c r="K32" s="114">
        <v>1370406</v>
      </c>
      <c r="L32" s="115">
        <f t="shared" si="5"/>
        <v>149602.655</v>
      </c>
      <c r="M32" s="116">
        <v>0.65</v>
      </c>
      <c r="N32" s="117">
        <v>0.10916666666666666</v>
      </c>
      <c r="O32" s="117">
        <v>0.18594748048261178</v>
      </c>
      <c r="P32" s="3"/>
      <c r="Q32" s="3"/>
      <c r="R32" s="3"/>
    </row>
    <row r="33" spans="1:18" ht="15.75" hidden="1" customHeight="1">
      <c r="A33" s="108" t="str">
        <f t="shared" si="0"/>
        <v>SC1_FPOLISCÂMERA RECORD</v>
      </c>
      <c r="B33" s="108" t="s">
        <v>44</v>
      </c>
      <c r="C33" s="109" t="s">
        <v>105</v>
      </c>
      <c r="D33" s="110" t="s">
        <v>98</v>
      </c>
      <c r="E33" s="119" t="s">
        <v>76</v>
      </c>
      <c r="F33" s="112">
        <f t="shared" si="1"/>
        <v>1008</v>
      </c>
      <c r="G33" s="112">
        <f t="shared" si="2"/>
        <v>2184</v>
      </c>
      <c r="H33" s="118">
        <v>3360</v>
      </c>
      <c r="I33" s="112">
        <f t="shared" si="3"/>
        <v>5040</v>
      </c>
      <c r="J33" s="112">
        <f t="shared" si="4"/>
        <v>6720</v>
      </c>
      <c r="K33" s="114">
        <v>1370406</v>
      </c>
      <c r="L33" s="115">
        <f t="shared" si="5"/>
        <v>149602.655</v>
      </c>
      <c r="M33" s="116">
        <v>0.65</v>
      </c>
      <c r="N33" s="117">
        <v>0.10916666666666666</v>
      </c>
      <c r="O33" s="117">
        <v>0.18594748048261178</v>
      </c>
      <c r="P33" s="3"/>
      <c r="Q33" s="3"/>
      <c r="R33" s="3"/>
    </row>
    <row r="34" spans="1:18" ht="15.75" hidden="1" customHeight="1">
      <c r="A34" s="108" t="str">
        <f t="shared" si="0"/>
        <v>SC1_FPOLISSERIE DE DOMINGO</v>
      </c>
      <c r="B34" s="108" t="s">
        <v>44</v>
      </c>
      <c r="C34" s="109" t="s">
        <v>106</v>
      </c>
      <c r="D34" s="110" t="s">
        <v>98</v>
      </c>
      <c r="E34" s="119" t="s">
        <v>107</v>
      </c>
      <c r="F34" s="112">
        <f t="shared" si="1"/>
        <v>469.5</v>
      </c>
      <c r="G34" s="112">
        <f t="shared" si="2"/>
        <v>1017.25</v>
      </c>
      <c r="H34" s="118">
        <v>1565</v>
      </c>
      <c r="I34" s="112">
        <f t="shared" si="3"/>
        <v>2347.5</v>
      </c>
      <c r="J34" s="112">
        <f t="shared" si="4"/>
        <v>3130</v>
      </c>
      <c r="K34" s="114">
        <v>1370406</v>
      </c>
      <c r="L34" s="115">
        <f t="shared" si="5"/>
        <v>149602.655</v>
      </c>
      <c r="M34" s="116">
        <v>0.65</v>
      </c>
      <c r="N34" s="117">
        <v>0.10916666666666666</v>
      </c>
      <c r="O34" s="117">
        <v>0.18594748048261178</v>
      </c>
      <c r="P34" s="3"/>
      <c r="Q34" s="3"/>
      <c r="R34" s="3"/>
    </row>
    <row r="35" spans="1:18" ht="15.75" hidden="1" customHeight="1">
      <c r="A35" s="108" t="str">
        <f t="shared" si="0"/>
        <v>SC1_FPOLISABERTURA / 12H00</v>
      </c>
      <c r="B35" s="108" t="s">
        <v>44</v>
      </c>
      <c r="C35" s="109" t="s">
        <v>108</v>
      </c>
      <c r="D35" s="110" t="s">
        <v>74</v>
      </c>
      <c r="E35" s="110" t="s">
        <v>79</v>
      </c>
      <c r="F35" s="112">
        <f t="shared" si="1"/>
        <v>479.18699999999995</v>
      </c>
      <c r="G35" s="112">
        <f t="shared" si="2"/>
        <v>1038.2384999999999</v>
      </c>
      <c r="H35" s="118">
        <v>1597.29</v>
      </c>
      <c r="I35" s="112">
        <f t="shared" si="3"/>
        <v>2395.9349999999999</v>
      </c>
      <c r="J35" s="112">
        <f t="shared" si="4"/>
        <v>3194.58</v>
      </c>
      <c r="K35" s="114">
        <v>1370406</v>
      </c>
      <c r="L35" s="115">
        <f t="shared" si="5"/>
        <v>155312.68000000151</v>
      </c>
      <c r="M35" s="116">
        <v>0.65</v>
      </c>
      <c r="N35" s="117">
        <v>0.11333333333333444</v>
      </c>
      <c r="O35" s="117">
        <v>0.35152028334955521</v>
      </c>
      <c r="P35" s="3"/>
      <c r="Q35" s="3"/>
      <c r="R35" s="3"/>
    </row>
    <row r="36" spans="1:18" ht="15.75" hidden="1" customHeight="1">
      <c r="A36" s="108" t="str">
        <f t="shared" si="0"/>
        <v>SC1_FPOLIS12H00 / 18H00</v>
      </c>
      <c r="B36" s="108" t="s">
        <v>44</v>
      </c>
      <c r="C36" s="109" t="s">
        <v>109</v>
      </c>
      <c r="D36" s="110" t="s">
        <v>74</v>
      </c>
      <c r="E36" s="110" t="s">
        <v>83</v>
      </c>
      <c r="F36" s="112">
        <f t="shared" si="1"/>
        <v>539.12699999999995</v>
      </c>
      <c r="G36" s="112">
        <f t="shared" si="2"/>
        <v>1168.1085</v>
      </c>
      <c r="H36" s="118">
        <v>1797.09</v>
      </c>
      <c r="I36" s="112">
        <f t="shared" si="3"/>
        <v>2695.6349999999998</v>
      </c>
      <c r="J36" s="112">
        <f t="shared" si="4"/>
        <v>3594.18</v>
      </c>
      <c r="K36" s="114">
        <v>1370406</v>
      </c>
      <c r="L36" s="115">
        <f t="shared" si="5"/>
        <v>139895.61249999999</v>
      </c>
      <c r="M36" s="116">
        <v>0.65</v>
      </c>
      <c r="N36" s="117">
        <v>0.10208333333333333</v>
      </c>
      <c r="O36" s="117">
        <v>0.28262032085561495</v>
      </c>
      <c r="P36" s="3"/>
      <c r="Q36" s="3"/>
      <c r="R36" s="3"/>
    </row>
    <row r="37" spans="1:18" ht="15.75" hidden="1" customHeight="1">
      <c r="A37" s="108" t="str">
        <f t="shared" si="0"/>
        <v>SC1_FPOLIS18H00 / ENCERRAMENTO</v>
      </c>
      <c r="B37" s="108" t="s">
        <v>44</v>
      </c>
      <c r="C37" s="109" t="s">
        <v>110</v>
      </c>
      <c r="D37" s="110" t="s">
        <v>74</v>
      </c>
      <c r="E37" s="110" t="s">
        <v>61</v>
      </c>
      <c r="F37" s="112">
        <f t="shared" si="1"/>
        <v>1538.7930000000001</v>
      </c>
      <c r="G37" s="112">
        <f t="shared" si="2"/>
        <v>3334.0515000000005</v>
      </c>
      <c r="H37" s="118">
        <v>5129.3100000000004</v>
      </c>
      <c r="I37" s="112">
        <f t="shared" si="3"/>
        <v>7693.9650000000001</v>
      </c>
      <c r="J37" s="112">
        <f t="shared" si="4"/>
        <v>10258.620000000001</v>
      </c>
      <c r="K37" s="114">
        <v>1370406</v>
      </c>
      <c r="L37" s="115">
        <f t="shared" si="5"/>
        <v>188887.62700000324</v>
      </c>
      <c r="M37" s="116">
        <v>0.65</v>
      </c>
      <c r="N37" s="117">
        <v>0.13783333333333569</v>
      </c>
      <c r="O37" s="117">
        <v>0.25834978841596518</v>
      </c>
      <c r="P37" s="3"/>
      <c r="Q37" s="3"/>
      <c r="R37" s="3"/>
    </row>
    <row r="38" spans="1:18" ht="15.75" hidden="1" customHeight="1">
      <c r="A38" s="108" t="str">
        <f t="shared" si="0"/>
        <v>SC1_FPOLISABERTURA / ENCERRAMENTO</v>
      </c>
      <c r="B38" s="108" t="s">
        <v>44</v>
      </c>
      <c r="C38" s="109" t="s">
        <v>111</v>
      </c>
      <c r="D38" s="110" t="s">
        <v>74</v>
      </c>
      <c r="E38" s="110" t="s">
        <v>79</v>
      </c>
      <c r="F38" s="112">
        <f t="shared" si="1"/>
        <v>1117.548</v>
      </c>
      <c r="G38" s="112">
        <f t="shared" si="2"/>
        <v>2421.3539999999998</v>
      </c>
      <c r="H38" s="118">
        <v>3725.16</v>
      </c>
      <c r="I38" s="112">
        <f t="shared" si="3"/>
        <v>5587.74</v>
      </c>
      <c r="J38" s="112">
        <f t="shared" si="4"/>
        <v>7450.32</v>
      </c>
      <c r="K38" s="114">
        <v>1370406</v>
      </c>
      <c r="L38" s="115">
        <f t="shared" si="5"/>
        <v>165733.47562500148</v>
      </c>
      <c r="M38" s="116">
        <v>0.65</v>
      </c>
      <c r="N38" s="117">
        <v>0.12093750000000109</v>
      </c>
      <c r="O38" s="117">
        <v>0.29866513609432466</v>
      </c>
      <c r="P38" s="3"/>
      <c r="Q38" s="3"/>
      <c r="R38" s="3"/>
    </row>
    <row r="39" spans="1:18" ht="15.75" hidden="1" customHeight="1">
      <c r="A39" s="120" t="str">
        <f t="shared" si="0"/>
        <v>SC2_ITAJAISC NO AR</v>
      </c>
      <c r="B39" s="120" t="s">
        <v>112</v>
      </c>
      <c r="C39" s="121" t="s">
        <v>45</v>
      </c>
      <c r="D39" s="111" t="s">
        <v>46</v>
      </c>
      <c r="E39" s="111" t="s">
        <v>47</v>
      </c>
      <c r="F39" s="122">
        <f t="shared" si="1"/>
        <v>168.40992</v>
      </c>
      <c r="G39" s="123">
        <f t="shared" si="2"/>
        <v>364.88816000000003</v>
      </c>
      <c r="H39" s="124">
        <v>561.3664</v>
      </c>
      <c r="I39" s="122">
        <f t="shared" si="3"/>
        <v>842.04960000000005</v>
      </c>
      <c r="J39" s="122">
        <f t="shared" si="4"/>
        <v>1122.7328</v>
      </c>
      <c r="K39" s="125">
        <v>1037819</v>
      </c>
      <c r="L39" s="126">
        <f t="shared" si="5"/>
        <v>158786.307</v>
      </c>
      <c r="M39" s="116">
        <v>0.65</v>
      </c>
      <c r="N39" s="117">
        <v>0.153</v>
      </c>
      <c r="O39" s="117">
        <v>0.37</v>
      </c>
      <c r="P39" s="3"/>
      <c r="Q39" s="3"/>
      <c r="R39" s="3"/>
    </row>
    <row r="40" spans="1:18" ht="15.75" hidden="1" customHeight="1">
      <c r="A40" s="120" t="str">
        <f t="shared" si="0"/>
        <v>SC2_ITAJAIFALA BRASIL</v>
      </c>
      <c r="B40" s="120" t="s">
        <v>112</v>
      </c>
      <c r="C40" s="121" t="s">
        <v>48</v>
      </c>
      <c r="D40" s="127" t="s">
        <v>46</v>
      </c>
      <c r="E40" s="127" t="s">
        <v>49</v>
      </c>
      <c r="F40" s="122">
        <f t="shared" si="1"/>
        <v>432.3</v>
      </c>
      <c r="G40" s="123">
        <f t="shared" si="2"/>
        <v>720.5</v>
      </c>
      <c r="H40" s="128">
        <v>1441</v>
      </c>
      <c r="I40" s="122">
        <f t="shared" si="3"/>
        <v>2161.5</v>
      </c>
      <c r="J40" s="122">
        <f t="shared" si="4"/>
        <v>2882</v>
      </c>
      <c r="K40" s="125">
        <v>1037819</v>
      </c>
      <c r="L40" s="126">
        <f t="shared" si="5"/>
        <v>99630.623999999996</v>
      </c>
      <c r="M40" s="116">
        <v>0.5</v>
      </c>
      <c r="N40" s="117">
        <v>9.6000000000000002E-2</v>
      </c>
      <c r="O40" s="117">
        <v>0.30099999999999999</v>
      </c>
      <c r="P40" s="3"/>
      <c r="Q40" s="3"/>
      <c r="R40" s="3"/>
    </row>
    <row r="41" spans="1:18" ht="15.75" hidden="1" customHeight="1">
      <c r="A41" s="120" t="str">
        <f t="shared" si="0"/>
        <v>SC2_ITAJAIHOJE EM DIA</v>
      </c>
      <c r="B41" s="120" t="s">
        <v>112</v>
      </c>
      <c r="C41" s="121" t="s">
        <v>50</v>
      </c>
      <c r="D41" s="127" t="s">
        <v>46</v>
      </c>
      <c r="E41" s="127" t="s">
        <v>51</v>
      </c>
      <c r="F41" s="122">
        <f t="shared" si="1"/>
        <v>516</v>
      </c>
      <c r="G41" s="123">
        <f t="shared" si="2"/>
        <v>860</v>
      </c>
      <c r="H41" s="128">
        <v>1720</v>
      </c>
      <c r="I41" s="122">
        <f t="shared" si="3"/>
        <v>2580</v>
      </c>
      <c r="J41" s="122">
        <f t="shared" si="4"/>
        <v>3440</v>
      </c>
      <c r="K41" s="125">
        <v>1037819</v>
      </c>
      <c r="L41" s="126">
        <f t="shared" si="5"/>
        <v>132840.83199999999</v>
      </c>
      <c r="M41" s="116">
        <v>0.5</v>
      </c>
      <c r="N41" s="117">
        <v>0.128</v>
      </c>
      <c r="O41" s="117">
        <v>0.4</v>
      </c>
      <c r="P41" s="3"/>
      <c r="Q41" s="3"/>
      <c r="R41" s="3"/>
    </row>
    <row r="42" spans="1:18" ht="15.75" hidden="1" customHeight="1">
      <c r="A42" s="120" t="str">
        <f t="shared" si="0"/>
        <v>SC2_ITAJAIBALANÇO GERAL SC</v>
      </c>
      <c r="B42" s="120" t="s">
        <v>112</v>
      </c>
      <c r="C42" s="121" t="s">
        <v>52</v>
      </c>
      <c r="D42" s="127" t="s">
        <v>46</v>
      </c>
      <c r="E42" s="129" t="s">
        <v>53</v>
      </c>
      <c r="F42" s="122">
        <f t="shared" si="1"/>
        <v>647.36519999999996</v>
      </c>
      <c r="G42" s="123">
        <f t="shared" si="2"/>
        <v>1402.6246000000001</v>
      </c>
      <c r="H42" s="124">
        <v>2157.884</v>
      </c>
      <c r="I42" s="122">
        <f t="shared" si="3"/>
        <v>3236.826</v>
      </c>
      <c r="J42" s="122">
        <f t="shared" si="4"/>
        <v>4315.768</v>
      </c>
      <c r="K42" s="125">
        <v>1037819</v>
      </c>
      <c r="L42" s="126">
        <f t="shared" si="5"/>
        <v>197185.61000000002</v>
      </c>
      <c r="M42" s="116">
        <v>0.65</v>
      </c>
      <c r="N42" s="117">
        <v>0.19</v>
      </c>
      <c r="O42" s="117">
        <v>0.41099999999999998</v>
      </c>
      <c r="P42" s="3"/>
      <c r="Q42" s="3"/>
      <c r="R42" s="3"/>
    </row>
    <row r="43" spans="1:18" ht="15.75" hidden="1" customHeight="1">
      <c r="A43" s="120" t="str">
        <f t="shared" si="0"/>
        <v>SC2_ITAJAIVER MAIS</v>
      </c>
      <c r="B43" s="120" t="s">
        <v>112</v>
      </c>
      <c r="C43" s="121" t="s">
        <v>113</v>
      </c>
      <c r="D43" s="127" t="s">
        <v>46</v>
      </c>
      <c r="E43" s="129" t="s">
        <v>114</v>
      </c>
      <c r="F43" s="122">
        <f t="shared" si="1"/>
        <v>510.29471999999993</v>
      </c>
      <c r="G43" s="123">
        <f t="shared" si="2"/>
        <v>1105.6385599999999</v>
      </c>
      <c r="H43" s="130">
        <v>1700.9823999999999</v>
      </c>
      <c r="I43" s="122">
        <f t="shared" si="3"/>
        <v>2551.4735999999998</v>
      </c>
      <c r="J43" s="122">
        <f t="shared" si="4"/>
        <v>3401.9647999999997</v>
      </c>
      <c r="K43" s="125">
        <v>1037819</v>
      </c>
      <c r="L43" s="126">
        <f t="shared" si="5"/>
        <v>163975.402</v>
      </c>
      <c r="M43" s="116">
        <v>0.65</v>
      </c>
      <c r="N43" s="117">
        <v>0.158</v>
      </c>
      <c r="O43" s="117">
        <v>0.40400000000000003</v>
      </c>
      <c r="P43" s="3"/>
      <c r="Q43" s="3"/>
      <c r="R43" s="3"/>
    </row>
    <row r="44" spans="1:18" ht="15.75" hidden="1" customHeight="1">
      <c r="A44" s="120" t="str">
        <f t="shared" si="0"/>
        <v>SC2_ITAJAIA HORA DA VENENOSA</v>
      </c>
      <c r="B44" s="120" t="s">
        <v>112</v>
      </c>
      <c r="C44" s="121" t="s">
        <v>54</v>
      </c>
      <c r="D44" s="127" t="s">
        <v>46</v>
      </c>
      <c r="E44" s="129" t="s">
        <v>55</v>
      </c>
      <c r="F44" s="122">
        <f t="shared" si="1"/>
        <v>522.00743999999997</v>
      </c>
      <c r="G44" s="123">
        <f t="shared" si="2"/>
        <v>1131.01612</v>
      </c>
      <c r="H44" s="130">
        <v>1740.0247999999999</v>
      </c>
      <c r="I44" s="122">
        <f t="shared" si="3"/>
        <v>2610.0371999999998</v>
      </c>
      <c r="J44" s="122">
        <f t="shared" si="4"/>
        <v>3480.0495999999998</v>
      </c>
      <c r="K44" s="125">
        <v>1037819</v>
      </c>
      <c r="L44" s="126">
        <f t="shared" si="5"/>
        <v>129727.375</v>
      </c>
      <c r="M44" s="116">
        <v>0.65</v>
      </c>
      <c r="N44" s="117">
        <v>0.125</v>
      </c>
      <c r="O44" s="117">
        <v>0.31900000000000001</v>
      </c>
      <c r="P44" s="3"/>
      <c r="Q44" s="3"/>
      <c r="R44" s="3"/>
    </row>
    <row r="45" spans="1:18" ht="15.75" hidden="1" customHeight="1">
      <c r="A45" s="120" t="str">
        <f t="shared" si="0"/>
        <v>SC2_ITAJAINOVELA DA TARDE 1</v>
      </c>
      <c r="B45" s="120" t="s">
        <v>112</v>
      </c>
      <c r="C45" s="121" t="s">
        <v>56</v>
      </c>
      <c r="D45" s="127" t="s">
        <v>46</v>
      </c>
      <c r="E45" s="129" t="s">
        <v>57</v>
      </c>
      <c r="F45" s="122">
        <f t="shared" si="1"/>
        <v>665.69999999999993</v>
      </c>
      <c r="G45" s="123">
        <f t="shared" si="2"/>
        <v>1109.5</v>
      </c>
      <c r="H45" s="128">
        <v>2219</v>
      </c>
      <c r="I45" s="122">
        <f t="shared" si="3"/>
        <v>3328.5</v>
      </c>
      <c r="J45" s="122">
        <f t="shared" si="4"/>
        <v>4438</v>
      </c>
      <c r="K45" s="125">
        <v>1037819</v>
      </c>
      <c r="L45" s="126">
        <f t="shared" si="5"/>
        <v>130765.194</v>
      </c>
      <c r="M45" s="116">
        <v>0.5</v>
      </c>
      <c r="N45" s="117">
        <v>0.126</v>
      </c>
      <c r="O45" s="117">
        <v>0.312</v>
      </c>
      <c r="P45" s="3"/>
      <c r="Q45" s="3"/>
      <c r="R45" s="3"/>
    </row>
    <row r="46" spans="1:18" ht="15.75" hidden="1" customHeight="1">
      <c r="A46" s="120" t="str">
        <f t="shared" si="0"/>
        <v>SC2_ITAJAICIDADE ALERTA NACIONAL</v>
      </c>
      <c r="B46" s="120" t="s">
        <v>112</v>
      </c>
      <c r="C46" s="121" t="s">
        <v>58</v>
      </c>
      <c r="D46" s="127" t="s">
        <v>46</v>
      </c>
      <c r="E46" s="129" t="s">
        <v>59</v>
      </c>
      <c r="F46" s="122">
        <f t="shared" si="1"/>
        <v>504</v>
      </c>
      <c r="G46" s="123">
        <f t="shared" si="2"/>
        <v>1092</v>
      </c>
      <c r="H46" s="128">
        <v>1680</v>
      </c>
      <c r="I46" s="122">
        <f t="shared" si="3"/>
        <v>2520</v>
      </c>
      <c r="J46" s="122">
        <f t="shared" si="4"/>
        <v>3360</v>
      </c>
      <c r="K46" s="125">
        <v>1037819</v>
      </c>
      <c r="L46" s="126">
        <f t="shared" si="5"/>
        <v>130765.194</v>
      </c>
      <c r="M46" s="116">
        <v>0.65</v>
      </c>
      <c r="N46" s="117">
        <v>0.126</v>
      </c>
      <c r="O46" s="117">
        <v>0.30599999999999999</v>
      </c>
      <c r="P46" s="3"/>
      <c r="Q46" s="3"/>
      <c r="R46" s="3"/>
    </row>
    <row r="47" spans="1:18" ht="15.75" hidden="1" customHeight="1">
      <c r="A47" s="120" t="str">
        <f t="shared" si="0"/>
        <v>SC2_ITAJAICIDADE ALERTA SC</v>
      </c>
      <c r="B47" s="120" t="s">
        <v>112</v>
      </c>
      <c r="C47" s="121" t="s">
        <v>60</v>
      </c>
      <c r="D47" s="127" t="s">
        <v>46</v>
      </c>
      <c r="E47" s="129" t="s">
        <v>61</v>
      </c>
      <c r="F47" s="122">
        <f t="shared" si="1"/>
        <v>484.96991999999995</v>
      </c>
      <c r="G47" s="123">
        <f t="shared" si="2"/>
        <v>1050.7681600000001</v>
      </c>
      <c r="H47" s="130">
        <v>1616.5663999999999</v>
      </c>
      <c r="I47" s="122">
        <f t="shared" si="3"/>
        <v>2424.8496</v>
      </c>
      <c r="J47" s="122">
        <f t="shared" si="4"/>
        <v>3233.1327999999999</v>
      </c>
      <c r="K47" s="125">
        <v>1037819</v>
      </c>
      <c r="L47" s="126">
        <f t="shared" si="5"/>
        <v>80949.881999999998</v>
      </c>
      <c r="M47" s="116">
        <v>0.65</v>
      </c>
      <c r="N47" s="117">
        <v>7.8E-2</v>
      </c>
      <c r="O47" s="117">
        <v>0.17299999999999999</v>
      </c>
      <c r="P47" s="3"/>
      <c r="Q47" s="3"/>
      <c r="R47" s="3"/>
    </row>
    <row r="48" spans="1:18" ht="15.75" hidden="1" customHeight="1">
      <c r="A48" s="120" t="str">
        <f t="shared" si="0"/>
        <v>SC2_ITAJAIND NOTÍCIAS</v>
      </c>
      <c r="B48" s="120" t="s">
        <v>112</v>
      </c>
      <c r="C48" s="121" t="s">
        <v>62</v>
      </c>
      <c r="D48" s="127" t="s">
        <v>46</v>
      </c>
      <c r="E48" s="129" t="s">
        <v>63</v>
      </c>
      <c r="F48" s="122">
        <f t="shared" si="1"/>
        <v>846.48143999999991</v>
      </c>
      <c r="G48" s="123">
        <f t="shared" si="2"/>
        <v>1834.0431199999998</v>
      </c>
      <c r="H48" s="130">
        <v>2821.6047999999996</v>
      </c>
      <c r="I48" s="122">
        <f t="shared" si="3"/>
        <v>4232.4071999999996</v>
      </c>
      <c r="J48" s="122">
        <f t="shared" si="4"/>
        <v>5643.2095999999992</v>
      </c>
      <c r="K48" s="125">
        <v>1037819</v>
      </c>
      <c r="L48" s="126">
        <f t="shared" si="5"/>
        <v>221055.44699999999</v>
      </c>
      <c r="M48" s="116">
        <v>0.65</v>
      </c>
      <c r="N48" s="117">
        <v>0.21299999999999999</v>
      </c>
      <c r="O48" s="117">
        <v>0.36099999999999999</v>
      </c>
      <c r="P48" s="3"/>
      <c r="Q48" s="3"/>
      <c r="R48" s="3"/>
    </row>
    <row r="49" spans="1:18" ht="15.75" hidden="1" customHeight="1">
      <c r="A49" s="120" t="str">
        <f t="shared" si="0"/>
        <v>SC2_ITAJAIJORNAL DA RECORD</v>
      </c>
      <c r="B49" s="120" t="s">
        <v>112</v>
      </c>
      <c r="C49" s="121" t="s">
        <v>64</v>
      </c>
      <c r="D49" s="127" t="s">
        <v>46</v>
      </c>
      <c r="E49" s="129" t="s">
        <v>65</v>
      </c>
      <c r="F49" s="122">
        <f t="shared" si="1"/>
        <v>1257</v>
      </c>
      <c r="G49" s="123">
        <f t="shared" si="2"/>
        <v>2723.5</v>
      </c>
      <c r="H49" s="128">
        <v>4190</v>
      </c>
      <c r="I49" s="122">
        <f t="shared" si="3"/>
        <v>6285</v>
      </c>
      <c r="J49" s="122">
        <f t="shared" si="4"/>
        <v>8380</v>
      </c>
      <c r="K49" s="125">
        <v>1037819</v>
      </c>
      <c r="L49" s="126">
        <f t="shared" si="5"/>
        <v>189920.87700000001</v>
      </c>
      <c r="M49" s="116">
        <v>0.65</v>
      </c>
      <c r="N49" s="117">
        <v>0.183</v>
      </c>
      <c r="O49" s="117">
        <v>0.313</v>
      </c>
      <c r="P49" s="3"/>
      <c r="Q49" s="3"/>
      <c r="R49" s="3"/>
    </row>
    <row r="50" spans="1:18" ht="15.75" hidden="1" customHeight="1">
      <c r="A50" s="120" t="str">
        <f t="shared" si="0"/>
        <v>SC2_ITAJAINOVELA 3</v>
      </c>
      <c r="B50" s="120" t="s">
        <v>112</v>
      </c>
      <c r="C50" s="121" t="s">
        <v>66</v>
      </c>
      <c r="D50" s="127" t="s">
        <v>46</v>
      </c>
      <c r="E50" s="129" t="s">
        <v>67</v>
      </c>
      <c r="F50" s="122">
        <f t="shared" si="1"/>
        <v>855.3</v>
      </c>
      <c r="G50" s="123">
        <f t="shared" si="2"/>
        <v>1853.15</v>
      </c>
      <c r="H50" s="128">
        <v>2851</v>
      </c>
      <c r="I50" s="122">
        <f t="shared" si="3"/>
        <v>4276.5</v>
      </c>
      <c r="J50" s="122">
        <f t="shared" si="4"/>
        <v>5702</v>
      </c>
      <c r="K50" s="125">
        <v>1037819</v>
      </c>
      <c r="L50" s="126">
        <f t="shared" si="5"/>
        <v>96517.167000000001</v>
      </c>
      <c r="M50" s="116">
        <v>0.65</v>
      </c>
      <c r="N50" s="117">
        <v>9.2999999999999999E-2</v>
      </c>
      <c r="O50" s="117">
        <v>0.23499999999999999</v>
      </c>
      <c r="P50" s="3"/>
      <c r="Q50" s="3"/>
      <c r="R50" s="3"/>
    </row>
    <row r="51" spans="1:18" ht="15.75" hidden="1" customHeight="1">
      <c r="A51" s="120" t="str">
        <f t="shared" si="0"/>
        <v>SC2_ITAJAINOVELA 22HS</v>
      </c>
      <c r="B51" s="120" t="s">
        <v>112</v>
      </c>
      <c r="C51" s="121" t="s">
        <v>68</v>
      </c>
      <c r="D51" s="127" t="s">
        <v>46</v>
      </c>
      <c r="E51" s="129" t="s">
        <v>69</v>
      </c>
      <c r="F51" s="122">
        <f t="shared" si="1"/>
        <v>671.4</v>
      </c>
      <c r="G51" s="123">
        <f t="shared" si="2"/>
        <v>1454.7</v>
      </c>
      <c r="H51" s="128">
        <v>2238</v>
      </c>
      <c r="I51" s="122">
        <f t="shared" si="3"/>
        <v>3357</v>
      </c>
      <c r="J51" s="122">
        <f t="shared" si="4"/>
        <v>4476</v>
      </c>
      <c r="K51" s="125">
        <v>1037819</v>
      </c>
      <c r="L51" s="126">
        <f t="shared" si="5"/>
        <v>96517.167000000001</v>
      </c>
      <c r="M51" s="116">
        <v>0.65</v>
      </c>
      <c r="N51" s="117">
        <v>9.2999999999999999E-2</v>
      </c>
      <c r="O51" s="117">
        <v>0.23499999999999999</v>
      </c>
      <c r="P51" s="3"/>
      <c r="Q51" s="3"/>
      <c r="R51" s="3"/>
    </row>
    <row r="52" spans="1:18" ht="15.75" hidden="1" customHeight="1">
      <c r="A52" s="120" t="str">
        <f t="shared" si="0"/>
        <v>SC2_ITAJAIREALITY SHOW 1</v>
      </c>
      <c r="B52" s="120" t="s">
        <v>112</v>
      </c>
      <c r="C52" s="121" t="s">
        <v>70</v>
      </c>
      <c r="D52" s="127" t="s">
        <v>46</v>
      </c>
      <c r="E52" s="129" t="s">
        <v>71</v>
      </c>
      <c r="F52" s="122">
        <f t="shared" si="1"/>
        <v>656.4</v>
      </c>
      <c r="G52" s="123">
        <f t="shared" si="2"/>
        <v>1422.2</v>
      </c>
      <c r="H52" s="128">
        <v>2188</v>
      </c>
      <c r="I52" s="122">
        <f t="shared" si="3"/>
        <v>3282</v>
      </c>
      <c r="J52" s="122">
        <f t="shared" si="4"/>
        <v>4376</v>
      </c>
      <c r="K52" s="125">
        <v>1037819</v>
      </c>
      <c r="L52" s="126">
        <f t="shared" si="5"/>
        <v>73685.14899999999</v>
      </c>
      <c r="M52" s="116">
        <v>0.65</v>
      </c>
      <c r="N52" s="117">
        <v>7.0999999999999994E-2</v>
      </c>
      <c r="O52" s="117">
        <v>0.24399999999999999</v>
      </c>
      <c r="P52" s="3"/>
      <c r="Q52" s="3"/>
      <c r="R52" s="3"/>
    </row>
    <row r="53" spans="1:18" ht="15.75" hidden="1" customHeight="1">
      <c r="A53" s="120" t="str">
        <f t="shared" si="0"/>
        <v>SC2_ITAJAIREALITY SHOW 2 - A FAZENDA</v>
      </c>
      <c r="B53" s="120" t="s">
        <v>112</v>
      </c>
      <c r="C53" s="109" t="s">
        <v>72</v>
      </c>
      <c r="D53" s="127" t="s">
        <v>46</v>
      </c>
      <c r="E53" s="129" t="s">
        <v>71</v>
      </c>
      <c r="F53" s="122">
        <f t="shared" si="1"/>
        <v>952.19999999999993</v>
      </c>
      <c r="G53" s="123">
        <f t="shared" si="2"/>
        <v>2063.1</v>
      </c>
      <c r="H53" s="128">
        <v>3174</v>
      </c>
      <c r="I53" s="122">
        <f t="shared" si="3"/>
        <v>4761</v>
      </c>
      <c r="J53" s="122">
        <f t="shared" si="4"/>
        <v>6348</v>
      </c>
      <c r="K53" s="125">
        <v>1037819</v>
      </c>
      <c r="L53" s="126">
        <f t="shared" si="5"/>
        <v>73685.14899999999</v>
      </c>
      <c r="M53" s="116">
        <v>0.65</v>
      </c>
      <c r="N53" s="117">
        <v>7.0999999999999994E-2</v>
      </c>
      <c r="O53" s="117">
        <v>0.24399999999999999</v>
      </c>
      <c r="P53" s="3"/>
      <c r="Q53" s="3"/>
      <c r="R53" s="3"/>
    </row>
    <row r="54" spans="1:18" ht="15.75" hidden="1" customHeight="1">
      <c r="A54" s="120" t="str">
        <f t="shared" si="0"/>
        <v>SC2_ITAJAIREALITY SHOW 3 - Quilos Mortais</v>
      </c>
      <c r="B54" s="120" t="s">
        <v>112</v>
      </c>
      <c r="C54" s="109" t="s">
        <v>73</v>
      </c>
      <c r="D54" s="110" t="s">
        <v>74</v>
      </c>
      <c r="E54" s="129" t="s">
        <v>71</v>
      </c>
      <c r="F54" s="122">
        <f t="shared" si="1"/>
        <v>426.3</v>
      </c>
      <c r="G54" s="123">
        <f t="shared" si="2"/>
        <v>923.65</v>
      </c>
      <c r="H54" s="128">
        <v>1421</v>
      </c>
      <c r="I54" s="122">
        <f t="shared" si="3"/>
        <v>2131.5</v>
      </c>
      <c r="J54" s="122">
        <f t="shared" si="4"/>
        <v>2842</v>
      </c>
      <c r="K54" s="125">
        <v>1037819</v>
      </c>
      <c r="L54" s="126">
        <f t="shared" si="5"/>
        <v>73685.14899999999</v>
      </c>
      <c r="M54" s="116">
        <v>0.65</v>
      </c>
      <c r="N54" s="117">
        <v>7.0999999999999994E-2</v>
      </c>
      <c r="O54" s="117">
        <v>0.24399999999999999</v>
      </c>
      <c r="P54" s="3"/>
      <c r="Q54" s="3"/>
      <c r="R54" s="3"/>
    </row>
    <row r="55" spans="1:18" ht="15.75" hidden="1" customHeight="1">
      <c r="A55" s="120" t="str">
        <f t="shared" si="0"/>
        <v>SC2_ITAJAISÉRIE PREMIUM</v>
      </c>
      <c r="B55" s="120" t="s">
        <v>112</v>
      </c>
      <c r="C55" s="121" t="s">
        <v>75</v>
      </c>
      <c r="D55" s="127" t="s">
        <v>46</v>
      </c>
      <c r="E55" s="129" t="s">
        <v>76</v>
      </c>
      <c r="F55" s="122">
        <f t="shared" si="1"/>
        <v>463.79999999999995</v>
      </c>
      <c r="G55" s="123">
        <f t="shared" si="2"/>
        <v>1004.9000000000001</v>
      </c>
      <c r="H55" s="128">
        <v>1546</v>
      </c>
      <c r="I55" s="122">
        <f t="shared" si="3"/>
        <v>2319</v>
      </c>
      <c r="J55" s="122">
        <f t="shared" si="4"/>
        <v>3092</v>
      </c>
      <c r="K55" s="125">
        <v>1037819</v>
      </c>
      <c r="L55" s="126">
        <f t="shared" si="5"/>
        <v>59155.683000000005</v>
      </c>
      <c r="M55" s="116">
        <v>0.65</v>
      </c>
      <c r="N55" s="117">
        <v>5.7000000000000002E-2</v>
      </c>
      <c r="O55" s="117">
        <v>0.25</v>
      </c>
      <c r="P55" s="3"/>
      <c r="Q55" s="3"/>
      <c r="R55" s="3"/>
    </row>
    <row r="56" spans="1:18" ht="15.75" hidden="1" customHeight="1">
      <c r="A56" s="120" t="str">
        <f t="shared" si="0"/>
        <v>SC2_ITAJAIBRASIL CAMINHONEIRO</v>
      </c>
      <c r="B56" s="120" t="s">
        <v>112</v>
      </c>
      <c r="C56" s="121" t="s">
        <v>77</v>
      </c>
      <c r="D56" s="127" t="s">
        <v>78</v>
      </c>
      <c r="E56" s="129" t="s">
        <v>79</v>
      </c>
      <c r="F56" s="122">
        <f t="shared" si="1"/>
        <v>348.3</v>
      </c>
      <c r="G56" s="123">
        <f t="shared" si="2"/>
        <v>580.5</v>
      </c>
      <c r="H56" s="128">
        <v>1161</v>
      </c>
      <c r="I56" s="122">
        <f t="shared" si="3"/>
        <v>1741.5</v>
      </c>
      <c r="J56" s="122">
        <f t="shared" si="4"/>
        <v>2322</v>
      </c>
      <c r="K56" s="125">
        <v>1037819</v>
      </c>
      <c r="L56" s="126">
        <f t="shared" si="5"/>
        <v>152213.45333333334</v>
      </c>
      <c r="M56" s="116">
        <v>0.5</v>
      </c>
      <c r="N56" s="117">
        <v>0.14666666666666667</v>
      </c>
      <c r="O56" s="117">
        <v>0.25544267053701014</v>
      </c>
      <c r="P56" s="3"/>
      <c r="Q56" s="3"/>
      <c r="R56" s="3"/>
    </row>
    <row r="57" spans="1:18" ht="15.75" hidden="1" customHeight="1">
      <c r="A57" s="120" t="str">
        <f t="shared" si="0"/>
        <v>SC2_ITAJAIFALA BRASIL - EDIÇÃO DE SÁBADO</v>
      </c>
      <c r="B57" s="120" t="s">
        <v>112</v>
      </c>
      <c r="C57" s="121" t="s">
        <v>80</v>
      </c>
      <c r="D57" s="127" t="s">
        <v>78</v>
      </c>
      <c r="E57" s="129" t="s">
        <v>81</v>
      </c>
      <c r="F57" s="122">
        <f t="shared" si="1"/>
        <v>386.7</v>
      </c>
      <c r="G57" s="123">
        <f t="shared" si="2"/>
        <v>644.5</v>
      </c>
      <c r="H57" s="128">
        <v>1289</v>
      </c>
      <c r="I57" s="122">
        <f t="shared" si="3"/>
        <v>1933.5</v>
      </c>
      <c r="J57" s="122">
        <f t="shared" si="4"/>
        <v>2578</v>
      </c>
      <c r="K57" s="125">
        <v>1037819</v>
      </c>
      <c r="L57" s="126">
        <f t="shared" si="5"/>
        <v>152213.45333333334</v>
      </c>
      <c r="M57" s="116">
        <v>0.5</v>
      </c>
      <c r="N57" s="117">
        <v>0.14666666666666667</v>
      </c>
      <c r="O57" s="117">
        <v>0.25544267053701014</v>
      </c>
      <c r="P57" s="3"/>
      <c r="Q57" s="3"/>
      <c r="R57" s="3"/>
    </row>
    <row r="58" spans="1:18" ht="15.75" hidden="1" customHeight="1">
      <c r="A58" s="120" t="str">
        <f t="shared" si="0"/>
        <v>SC2_ITAJAIBALANÇO GERAL SC - ED SÁBADO - ESTADUAL (1)</v>
      </c>
      <c r="B58" s="120" t="s">
        <v>112</v>
      </c>
      <c r="C58" s="121" t="s">
        <v>82</v>
      </c>
      <c r="D58" s="127" t="s">
        <v>78</v>
      </c>
      <c r="E58" s="129" t="s">
        <v>83</v>
      </c>
      <c r="F58" s="122">
        <f t="shared" si="1"/>
        <v>647.36519999999996</v>
      </c>
      <c r="G58" s="123">
        <f t="shared" si="2"/>
        <v>1402.6246000000001</v>
      </c>
      <c r="H58" s="130">
        <v>2157.884</v>
      </c>
      <c r="I58" s="122">
        <f t="shared" si="3"/>
        <v>3236.826</v>
      </c>
      <c r="J58" s="122">
        <f t="shared" si="4"/>
        <v>4315.768</v>
      </c>
      <c r="K58" s="125">
        <v>1037819</v>
      </c>
      <c r="L58" s="126">
        <f t="shared" si="5"/>
        <v>152213.45333333334</v>
      </c>
      <c r="M58" s="116">
        <v>0.65</v>
      </c>
      <c r="N58" s="117">
        <v>0.14666666666666667</v>
      </c>
      <c r="O58" s="117">
        <v>0.25544267053701014</v>
      </c>
      <c r="P58" s="3"/>
      <c r="Q58" s="3"/>
      <c r="R58" s="3"/>
    </row>
    <row r="59" spans="1:18" ht="15.75" hidden="1" customHeight="1">
      <c r="A59" s="120" t="str">
        <f t="shared" si="0"/>
        <v>SC2_ITAJAICLUBE DA BOLA</v>
      </c>
      <c r="B59" s="120" t="s">
        <v>112</v>
      </c>
      <c r="C59" s="121" t="s">
        <v>84</v>
      </c>
      <c r="D59" s="127" t="s">
        <v>78</v>
      </c>
      <c r="E59" s="129" t="s">
        <v>85</v>
      </c>
      <c r="F59" s="122">
        <f t="shared" si="1"/>
        <v>604.31303999999989</v>
      </c>
      <c r="G59" s="123">
        <f t="shared" si="2"/>
        <v>1309.34492</v>
      </c>
      <c r="H59" s="124">
        <v>2014.3767999999998</v>
      </c>
      <c r="I59" s="122">
        <f t="shared" si="3"/>
        <v>3021.5651999999995</v>
      </c>
      <c r="J59" s="122">
        <f t="shared" si="4"/>
        <v>4028.7535999999996</v>
      </c>
      <c r="K59" s="125">
        <v>1037819</v>
      </c>
      <c r="L59" s="126">
        <f t="shared" si="5"/>
        <v>152213.45333333334</v>
      </c>
      <c r="M59" s="116">
        <v>0.65</v>
      </c>
      <c r="N59" s="117">
        <v>0.14666666666666667</v>
      </c>
      <c r="O59" s="117">
        <v>0.25544267053701014</v>
      </c>
      <c r="P59" s="3"/>
      <c r="Q59" s="3"/>
      <c r="R59" s="3"/>
    </row>
    <row r="60" spans="1:18" ht="15.75" hidden="1" customHeight="1">
      <c r="A60" s="120" t="str">
        <f t="shared" si="0"/>
        <v>SC2_ITAJAICINE AVENTURA</v>
      </c>
      <c r="B60" s="120" t="s">
        <v>112</v>
      </c>
      <c r="C60" s="121" t="s">
        <v>86</v>
      </c>
      <c r="D60" s="127" t="s">
        <v>78</v>
      </c>
      <c r="E60" s="129" t="s">
        <v>87</v>
      </c>
      <c r="F60" s="122">
        <f t="shared" si="1"/>
        <v>270.89999999999998</v>
      </c>
      <c r="G60" s="123">
        <f t="shared" si="2"/>
        <v>586.95000000000005</v>
      </c>
      <c r="H60" s="128">
        <v>903</v>
      </c>
      <c r="I60" s="122">
        <f t="shared" si="3"/>
        <v>1354.5</v>
      </c>
      <c r="J60" s="122">
        <f t="shared" si="4"/>
        <v>1806</v>
      </c>
      <c r="K60" s="125">
        <v>1037819</v>
      </c>
      <c r="L60" s="126">
        <f t="shared" si="5"/>
        <v>152213.45333333334</v>
      </c>
      <c r="M60" s="116">
        <v>0.65</v>
      </c>
      <c r="N60" s="117">
        <v>0.14666666666666667</v>
      </c>
      <c r="O60" s="117">
        <v>0.25544267053701014</v>
      </c>
      <c r="P60" s="3"/>
      <c r="Q60" s="3"/>
      <c r="R60" s="3"/>
    </row>
    <row r="61" spans="1:18" ht="15.75" hidden="1" customHeight="1">
      <c r="A61" s="120" t="str">
        <f t="shared" si="0"/>
        <v>SC2_ITAJAICIDADE ALERTA - EDIÇÃO DE SÁBADO 1</v>
      </c>
      <c r="B61" s="120" t="s">
        <v>112</v>
      </c>
      <c r="C61" s="121" t="s">
        <v>88</v>
      </c>
      <c r="D61" s="127" t="s">
        <v>78</v>
      </c>
      <c r="E61" s="129" t="s">
        <v>89</v>
      </c>
      <c r="F61" s="122">
        <f t="shared" si="1"/>
        <v>472.79999999999995</v>
      </c>
      <c r="G61" s="123">
        <f t="shared" si="2"/>
        <v>1024.4000000000001</v>
      </c>
      <c r="H61" s="128">
        <v>1576</v>
      </c>
      <c r="I61" s="122">
        <f t="shared" si="3"/>
        <v>2364</v>
      </c>
      <c r="J61" s="122">
        <f t="shared" si="4"/>
        <v>3152</v>
      </c>
      <c r="K61" s="125">
        <v>1037819</v>
      </c>
      <c r="L61" s="126">
        <f t="shared" si="5"/>
        <v>152213.45333333334</v>
      </c>
      <c r="M61" s="116">
        <v>0.65</v>
      </c>
      <c r="N61" s="117">
        <v>0.14666666666666667</v>
      </c>
      <c r="O61" s="117">
        <v>0.25544267053701014</v>
      </c>
      <c r="P61" s="3"/>
      <c r="Q61" s="3"/>
      <c r="R61" s="3"/>
    </row>
    <row r="62" spans="1:18" ht="15.75" hidden="1" customHeight="1">
      <c r="A62" s="120" t="str">
        <f t="shared" si="0"/>
        <v>SC2_ITAJAIJORNAL DA RECORD - EDIÇÃO DE SÁBADO</v>
      </c>
      <c r="B62" s="120" t="s">
        <v>112</v>
      </c>
      <c r="C62" s="121" t="s">
        <v>90</v>
      </c>
      <c r="D62" s="127" t="s">
        <v>78</v>
      </c>
      <c r="E62" s="129" t="s">
        <v>65</v>
      </c>
      <c r="F62" s="122">
        <f t="shared" si="1"/>
        <v>1091.3999999999999</v>
      </c>
      <c r="G62" s="123">
        <f t="shared" si="2"/>
        <v>2364.7000000000003</v>
      </c>
      <c r="H62" s="128">
        <v>3638</v>
      </c>
      <c r="I62" s="122">
        <f t="shared" si="3"/>
        <v>5457</v>
      </c>
      <c r="J62" s="122">
        <f t="shared" si="4"/>
        <v>7276</v>
      </c>
      <c r="K62" s="125">
        <v>1037819</v>
      </c>
      <c r="L62" s="126">
        <f t="shared" si="5"/>
        <v>152213.45333333334</v>
      </c>
      <c r="M62" s="116">
        <v>0.65</v>
      </c>
      <c r="N62" s="117">
        <v>0.14666666666666667</v>
      </c>
      <c r="O62" s="117">
        <v>0.25544267053701014</v>
      </c>
      <c r="P62" s="3"/>
      <c r="Q62" s="3"/>
      <c r="R62" s="3"/>
    </row>
    <row r="63" spans="1:18" ht="15.75" hidden="1" customHeight="1">
      <c r="A63" s="120" t="str">
        <f t="shared" si="0"/>
        <v xml:space="preserve">SC2_ITAJAINOVELA 3 - MELHORES MOMENTOS </v>
      </c>
      <c r="B63" s="120" t="s">
        <v>112</v>
      </c>
      <c r="C63" s="121" t="s">
        <v>91</v>
      </c>
      <c r="D63" s="127" t="s">
        <v>78</v>
      </c>
      <c r="E63" s="129" t="s">
        <v>67</v>
      </c>
      <c r="F63" s="122">
        <f t="shared" si="1"/>
        <v>639.6</v>
      </c>
      <c r="G63" s="123">
        <f t="shared" si="2"/>
        <v>1385.8</v>
      </c>
      <c r="H63" s="128">
        <v>2132</v>
      </c>
      <c r="I63" s="122">
        <f t="shared" si="3"/>
        <v>3198</v>
      </c>
      <c r="J63" s="122">
        <f t="shared" si="4"/>
        <v>4264</v>
      </c>
      <c r="K63" s="125">
        <v>1037819</v>
      </c>
      <c r="L63" s="126">
        <f t="shared" si="5"/>
        <v>152213.45333333334</v>
      </c>
      <c r="M63" s="116">
        <v>0.65</v>
      </c>
      <c r="N63" s="117">
        <v>0.14666666666666667</v>
      </c>
      <c r="O63" s="117">
        <v>0.25544267053701014</v>
      </c>
      <c r="P63" s="3"/>
      <c r="Q63" s="3"/>
      <c r="R63" s="3"/>
    </row>
    <row r="64" spans="1:18" ht="15.75" hidden="1" customHeight="1">
      <c r="A64" s="120" t="str">
        <f t="shared" si="0"/>
        <v xml:space="preserve">SC2_ITAJAISUPER TELA </v>
      </c>
      <c r="B64" s="120" t="s">
        <v>112</v>
      </c>
      <c r="C64" s="121" t="s">
        <v>92</v>
      </c>
      <c r="D64" s="127" t="s">
        <v>78</v>
      </c>
      <c r="E64" s="129" t="s">
        <v>93</v>
      </c>
      <c r="F64" s="122">
        <f t="shared" si="1"/>
        <v>426.3</v>
      </c>
      <c r="G64" s="123">
        <f t="shared" si="2"/>
        <v>923.65</v>
      </c>
      <c r="H64" s="128">
        <v>1421</v>
      </c>
      <c r="I64" s="122">
        <f t="shared" si="3"/>
        <v>2131.5</v>
      </c>
      <c r="J64" s="122">
        <f t="shared" si="4"/>
        <v>2842</v>
      </c>
      <c r="K64" s="125">
        <v>1037819</v>
      </c>
      <c r="L64" s="126">
        <f t="shared" si="5"/>
        <v>152213.45333333334</v>
      </c>
      <c r="M64" s="116">
        <v>0.65</v>
      </c>
      <c r="N64" s="117">
        <v>0.14666666666666667</v>
      </c>
      <c r="O64" s="117">
        <v>0.25544267053701014</v>
      </c>
      <c r="P64" s="3"/>
      <c r="Q64" s="3"/>
      <c r="R64" s="3"/>
    </row>
    <row r="65" spans="1:35" ht="15.75" hidden="1" customHeight="1">
      <c r="A65" s="120" t="str">
        <f t="shared" si="0"/>
        <v>SC2_ITAJAISÉRIE DE SÁBADO</v>
      </c>
      <c r="B65" s="120" t="s">
        <v>112</v>
      </c>
      <c r="C65" s="109" t="s">
        <v>94</v>
      </c>
      <c r="D65" s="110" t="s">
        <v>95</v>
      </c>
      <c r="E65" s="119" t="s">
        <v>96</v>
      </c>
      <c r="F65" s="122">
        <f t="shared" si="1"/>
        <v>211.79999999999998</v>
      </c>
      <c r="G65" s="123">
        <f t="shared" si="2"/>
        <v>458.90000000000003</v>
      </c>
      <c r="H65" s="128">
        <v>706</v>
      </c>
      <c r="I65" s="122">
        <f t="shared" si="3"/>
        <v>1059</v>
      </c>
      <c r="J65" s="122">
        <f t="shared" si="4"/>
        <v>1412</v>
      </c>
      <c r="K65" s="125">
        <v>1037819</v>
      </c>
      <c r="L65" s="126">
        <f t="shared" si="5"/>
        <v>152213.45333333334</v>
      </c>
      <c r="M65" s="116">
        <v>0.65</v>
      </c>
      <c r="N65" s="117">
        <v>0.14666666666666667</v>
      </c>
      <c r="O65" s="117">
        <v>0.25544267053701014</v>
      </c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:35" ht="15.75" hidden="1" customHeight="1">
      <c r="A66" s="120" t="str">
        <f t="shared" si="0"/>
        <v>SC2_ITAJAIAGRO SAÚDE E COOPERAÇÃO</v>
      </c>
      <c r="B66" s="120" t="s">
        <v>112</v>
      </c>
      <c r="C66" s="121" t="s">
        <v>97</v>
      </c>
      <c r="D66" s="127" t="s">
        <v>98</v>
      </c>
      <c r="E66" s="129" t="s">
        <v>99</v>
      </c>
      <c r="F66" s="122">
        <f t="shared" si="1"/>
        <v>330.17207999999999</v>
      </c>
      <c r="G66" s="123">
        <f t="shared" si="2"/>
        <v>715.37284</v>
      </c>
      <c r="H66" s="124">
        <v>1100.5735999999999</v>
      </c>
      <c r="I66" s="122">
        <f t="shared" si="3"/>
        <v>1650.8604</v>
      </c>
      <c r="J66" s="122">
        <f t="shared" si="4"/>
        <v>2201.1471999999999</v>
      </c>
      <c r="K66" s="125">
        <v>1037819</v>
      </c>
      <c r="L66" s="126">
        <f t="shared" si="5"/>
        <v>150483.75499999998</v>
      </c>
      <c r="M66" s="116">
        <v>0.65</v>
      </c>
      <c r="N66" s="117">
        <v>0.14499999999999999</v>
      </c>
      <c r="O66" s="117">
        <v>0.24751066856330015</v>
      </c>
      <c r="P66" s="3"/>
      <c r="Q66" s="3"/>
      <c r="R66" s="3"/>
    </row>
    <row r="67" spans="1:35" ht="15.75" hidden="1" customHeight="1">
      <c r="A67" s="120" t="str">
        <f t="shared" si="0"/>
        <v>SC2_ITAJAICINE MAIOR</v>
      </c>
      <c r="B67" s="120" t="s">
        <v>112</v>
      </c>
      <c r="C67" s="121" t="s">
        <v>100</v>
      </c>
      <c r="D67" s="127" t="s">
        <v>98</v>
      </c>
      <c r="E67" s="129" t="s">
        <v>85</v>
      </c>
      <c r="F67" s="122">
        <f t="shared" si="1"/>
        <v>453.3</v>
      </c>
      <c r="G67" s="123">
        <f t="shared" si="2"/>
        <v>982.15</v>
      </c>
      <c r="H67" s="128">
        <v>1511</v>
      </c>
      <c r="I67" s="122">
        <f t="shared" si="3"/>
        <v>2266.5</v>
      </c>
      <c r="J67" s="122">
        <f t="shared" si="4"/>
        <v>3022</v>
      </c>
      <c r="K67" s="125">
        <v>1037819</v>
      </c>
      <c r="L67" s="126">
        <f t="shared" si="5"/>
        <v>150483.75499999998</v>
      </c>
      <c r="M67" s="116">
        <v>0.65</v>
      </c>
      <c r="N67" s="117">
        <v>0.14499999999999999</v>
      </c>
      <c r="O67" s="117">
        <v>0.24751066856330015</v>
      </c>
      <c r="P67" s="3"/>
      <c r="Q67" s="3"/>
      <c r="R67" s="3"/>
    </row>
    <row r="68" spans="1:35" ht="15.75" hidden="1" customHeight="1">
      <c r="A68" s="120" t="str">
        <f t="shared" si="0"/>
        <v>SC2_ITAJAIHORA DO FARO</v>
      </c>
      <c r="B68" s="120" t="s">
        <v>112</v>
      </c>
      <c r="C68" s="121" t="s">
        <v>101</v>
      </c>
      <c r="D68" s="127" t="s">
        <v>98</v>
      </c>
      <c r="E68" s="129" t="s">
        <v>102</v>
      </c>
      <c r="F68" s="122">
        <f t="shared" si="1"/>
        <v>618</v>
      </c>
      <c r="G68" s="123">
        <f t="shared" si="2"/>
        <v>1339</v>
      </c>
      <c r="H68" s="128">
        <v>2060</v>
      </c>
      <c r="I68" s="122">
        <f t="shared" si="3"/>
        <v>3090</v>
      </c>
      <c r="J68" s="122">
        <f t="shared" si="4"/>
        <v>4120</v>
      </c>
      <c r="K68" s="125">
        <v>1037819</v>
      </c>
      <c r="L68" s="126">
        <f t="shared" si="5"/>
        <v>150483.75499999998</v>
      </c>
      <c r="M68" s="116">
        <v>0.65</v>
      </c>
      <c r="N68" s="117">
        <v>0.14499999999999999</v>
      </c>
      <c r="O68" s="117">
        <v>0.24751066856330015</v>
      </c>
      <c r="P68" s="3"/>
      <c r="Q68" s="3"/>
      <c r="R68" s="3"/>
    </row>
    <row r="69" spans="1:35" ht="15.75" hidden="1" customHeight="1">
      <c r="A69" s="120" t="str">
        <f t="shared" si="0"/>
        <v>SC2_ITAJAIREALITY SHOW 4</v>
      </c>
      <c r="B69" s="120" t="s">
        <v>112</v>
      </c>
      <c r="C69" s="121" t="s">
        <v>103</v>
      </c>
      <c r="D69" s="127" t="s">
        <v>98</v>
      </c>
      <c r="E69" s="129" t="s">
        <v>61</v>
      </c>
      <c r="F69" s="122">
        <f t="shared" si="1"/>
        <v>656.4</v>
      </c>
      <c r="G69" s="123">
        <f t="shared" si="2"/>
        <v>1422.2</v>
      </c>
      <c r="H69" s="128">
        <v>2188</v>
      </c>
      <c r="I69" s="122">
        <f t="shared" si="3"/>
        <v>3282</v>
      </c>
      <c r="J69" s="122">
        <f t="shared" si="4"/>
        <v>4376</v>
      </c>
      <c r="K69" s="125">
        <v>1037819</v>
      </c>
      <c r="L69" s="126">
        <f t="shared" si="5"/>
        <v>150483.75499999998</v>
      </c>
      <c r="M69" s="116">
        <v>0.65</v>
      </c>
      <c r="N69" s="117">
        <v>0.14499999999999999</v>
      </c>
      <c r="O69" s="117">
        <v>0.24751066856330015</v>
      </c>
      <c r="P69" s="3"/>
      <c r="Q69" s="3"/>
      <c r="R69" s="3"/>
    </row>
    <row r="70" spans="1:35" ht="15.75" hidden="1" customHeight="1">
      <c r="A70" s="120" t="str">
        <f t="shared" si="0"/>
        <v>SC2_ITAJAIDOMINGO ESPETACULAR</v>
      </c>
      <c r="B70" s="120" t="s">
        <v>112</v>
      </c>
      <c r="C70" s="121" t="s">
        <v>104</v>
      </c>
      <c r="D70" s="127" t="s">
        <v>98</v>
      </c>
      <c r="E70" s="129" t="s">
        <v>65</v>
      </c>
      <c r="F70" s="122">
        <f t="shared" si="1"/>
        <v>1203.3</v>
      </c>
      <c r="G70" s="123">
        <f t="shared" si="2"/>
        <v>2607.15</v>
      </c>
      <c r="H70" s="128">
        <v>4011</v>
      </c>
      <c r="I70" s="122">
        <f t="shared" si="3"/>
        <v>6016.5</v>
      </c>
      <c r="J70" s="122">
        <f t="shared" si="4"/>
        <v>8022</v>
      </c>
      <c r="K70" s="125">
        <v>1037819</v>
      </c>
      <c r="L70" s="126">
        <f t="shared" si="5"/>
        <v>150483.75499999998</v>
      </c>
      <c r="M70" s="116">
        <v>0.65</v>
      </c>
      <c r="N70" s="117">
        <v>0.14499999999999999</v>
      </c>
      <c r="O70" s="117">
        <v>0.24751066856330015</v>
      </c>
      <c r="P70" s="3"/>
      <c r="Q70" s="3"/>
      <c r="R70" s="3"/>
    </row>
    <row r="71" spans="1:35" ht="15.75" hidden="1" customHeight="1">
      <c r="A71" s="120" t="str">
        <f t="shared" si="0"/>
        <v>SC2_ITAJAICÂMERA RECORD</v>
      </c>
      <c r="B71" s="120" t="s">
        <v>112</v>
      </c>
      <c r="C71" s="121" t="s">
        <v>105</v>
      </c>
      <c r="D71" s="127" t="s">
        <v>98</v>
      </c>
      <c r="E71" s="129" t="s">
        <v>76</v>
      </c>
      <c r="F71" s="122">
        <f t="shared" si="1"/>
        <v>460.79999999999995</v>
      </c>
      <c r="G71" s="123">
        <f t="shared" si="2"/>
        <v>998.40000000000009</v>
      </c>
      <c r="H71" s="128">
        <v>1536</v>
      </c>
      <c r="I71" s="122">
        <f t="shared" si="3"/>
        <v>2304</v>
      </c>
      <c r="J71" s="122">
        <f t="shared" si="4"/>
        <v>3072</v>
      </c>
      <c r="K71" s="125">
        <v>1037819</v>
      </c>
      <c r="L71" s="126">
        <f t="shared" si="5"/>
        <v>150483.75499999998</v>
      </c>
      <c r="M71" s="116">
        <v>0.65</v>
      </c>
      <c r="N71" s="117">
        <v>0.14499999999999999</v>
      </c>
      <c r="O71" s="117">
        <v>0.24751066856330015</v>
      </c>
      <c r="P71" s="3"/>
      <c r="Q71" s="3"/>
      <c r="R71" s="3"/>
    </row>
    <row r="72" spans="1:35" ht="15.75" hidden="1" customHeight="1">
      <c r="A72" s="120" t="str">
        <f t="shared" si="0"/>
        <v>SC2_ITAJAISERIE DE DOMINGO</v>
      </c>
      <c r="B72" s="120" t="s">
        <v>112</v>
      </c>
      <c r="C72" s="121" t="s">
        <v>106</v>
      </c>
      <c r="D72" s="127" t="s">
        <v>98</v>
      </c>
      <c r="E72" s="129" t="s">
        <v>107</v>
      </c>
      <c r="F72" s="122">
        <f t="shared" si="1"/>
        <v>211.79999999999998</v>
      </c>
      <c r="G72" s="123">
        <f t="shared" si="2"/>
        <v>458.90000000000003</v>
      </c>
      <c r="H72" s="128">
        <v>706</v>
      </c>
      <c r="I72" s="122">
        <f t="shared" si="3"/>
        <v>1059</v>
      </c>
      <c r="J72" s="122">
        <f t="shared" si="4"/>
        <v>1412</v>
      </c>
      <c r="K72" s="125">
        <v>1037819</v>
      </c>
      <c r="L72" s="126">
        <f t="shared" si="5"/>
        <v>150483.75499999998</v>
      </c>
      <c r="M72" s="116">
        <v>0.65</v>
      </c>
      <c r="N72" s="117">
        <v>0.14499999999999999</v>
      </c>
      <c r="O72" s="117">
        <v>0.24751066856330015</v>
      </c>
      <c r="P72" s="3"/>
      <c r="Q72" s="3"/>
      <c r="R72" s="3"/>
    </row>
    <row r="73" spans="1:35" ht="15.75" hidden="1" customHeight="1">
      <c r="A73" s="120" t="str">
        <f t="shared" si="0"/>
        <v>SC2_ITAJAIABERTURA / 12H00</v>
      </c>
      <c r="B73" s="120" t="s">
        <v>112</v>
      </c>
      <c r="C73" s="121" t="s">
        <v>108</v>
      </c>
      <c r="D73" s="127" t="s">
        <v>74</v>
      </c>
      <c r="E73" s="129" t="s">
        <v>79</v>
      </c>
      <c r="F73" s="122">
        <f t="shared" si="1"/>
        <v>155.41199999999998</v>
      </c>
      <c r="G73" s="123">
        <f t="shared" si="2"/>
        <v>336.726</v>
      </c>
      <c r="H73" s="128">
        <v>518.04</v>
      </c>
      <c r="I73" s="122">
        <f t="shared" si="3"/>
        <v>777.06</v>
      </c>
      <c r="J73" s="122">
        <f t="shared" si="4"/>
        <v>1036.08</v>
      </c>
      <c r="K73" s="125">
        <v>1037819</v>
      </c>
      <c r="L73" s="126">
        <f t="shared" si="5"/>
        <v>130765.194</v>
      </c>
      <c r="M73" s="116">
        <v>0.65</v>
      </c>
      <c r="N73" s="117">
        <v>0.126</v>
      </c>
      <c r="O73" s="117">
        <v>0.36599999999999999</v>
      </c>
      <c r="P73" s="3"/>
      <c r="Q73" s="3"/>
      <c r="R73" s="3"/>
    </row>
    <row r="74" spans="1:35" ht="15.75" hidden="1" customHeight="1">
      <c r="A74" s="120" t="str">
        <f t="shared" si="0"/>
        <v>SC2_ITAJAI12H00 / 18H00</v>
      </c>
      <c r="B74" s="120" t="s">
        <v>112</v>
      </c>
      <c r="C74" s="121" t="s">
        <v>109</v>
      </c>
      <c r="D74" s="127" t="s">
        <v>74</v>
      </c>
      <c r="E74" s="129" t="s">
        <v>83</v>
      </c>
      <c r="F74" s="122">
        <f t="shared" si="1"/>
        <v>174.852</v>
      </c>
      <c r="G74" s="123">
        <f t="shared" si="2"/>
        <v>378.84600000000006</v>
      </c>
      <c r="H74" s="128">
        <v>582.84</v>
      </c>
      <c r="I74" s="122">
        <f t="shared" si="3"/>
        <v>874.26</v>
      </c>
      <c r="J74" s="122">
        <f t="shared" si="4"/>
        <v>1165.68</v>
      </c>
      <c r="K74" s="125">
        <v>1037819</v>
      </c>
      <c r="L74" s="126">
        <f t="shared" si="5"/>
        <v>130765.194</v>
      </c>
      <c r="M74" s="116">
        <v>0.65</v>
      </c>
      <c r="N74" s="117">
        <v>0.126</v>
      </c>
      <c r="O74" s="117">
        <v>0.312</v>
      </c>
      <c r="P74" s="3"/>
      <c r="Q74" s="3"/>
      <c r="R74" s="3"/>
    </row>
    <row r="75" spans="1:35" ht="15.75" hidden="1" customHeight="1">
      <c r="A75" s="120" t="str">
        <f t="shared" si="0"/>
        <v>SC2_ITAJAI18H00 / ENCERRAMENTO</v>
      </c>
      <c r="B75" s="120" t="s">
        <v>112</v>
      </c>
      <c r="C75" s="121" t="s">
        <v>110</v>
      </c>
      <c r="D75" s="127" t="s">
        <v>74</v>
      </c>
      <c r="E75" s="129" t="s">
        <v>61</v>
      </c>
      <c r="F75" s="122">
        <f t="shared" si="1"/>
        <v>499.06799999999998</v>
      </c>
      <c r="G75" s="123">
        <f t="shared" si="2"/>
        <v>1081.3140000000001</v>
      </c>
      <c r="H75" s="128">
        <v>1663.56</v>
      </c>
      <c r="I75" s="122">
        <f t="shared" si="3"/>
        <v>2495.34</v>
      </c>
      <c r="J75" s="122">
        <f t="shared" si="4"/>
        <v>3327.12</v>
      </c>
      <c r="K75" s="125">
        <v>1037819</v>
      </c>
      <c r="L75" s="126">
        <f t="shared" si="5"/>
        <v>146332.47899999999</v>
      </c>
      <c r="M75" s="116">
        <v>0.65</v>
      </c>
      <c r="N75" s="117">
        <v>0.14099999999999999</v>
      </c>
      <c r="O75" s="117">
        <v>0.27700000000000002</v>
      </c>
      <c r="P75" s="3"/>
      <c r="Q75" s="3"/>
      <c r="R75" s="3"/>
    </row>
    <row r="76" spans="1:35" ht="15.75" hidden="1" customHeight="1">
      <c r="A76" s="120" t="str">
        <f t="shared" si="0"/>
        <v>SC2_ITAJAIABERTURA / ENCERRAMENTO</v>
      </c>
      <c r="B76" s="120" t="s">
        <v>112</v>
      </c>
      <c r="C76" s="121" t="s">
        <v>111</v>
      </c>
      <c r="D76" s="127" t="s">
        <v>74</v>
      </c>
      <c r="E76" s="129" t="s">
        <v>79</v>
      </c>
      <c r="F76" s="122">
        <f t="shared" si="1"/>
        <v>362.44800000000004</v>
      </c>
      <c r="G76" s="123">
        <f t="shared" si="2"/>
        <v>785.30400000000009</v>
      </c>
      <c r="H76" s="128">
        <v>1208.1600000000001</v>
      </c>
      <c r="I76" s="122">
        <f t="shared" si="3"/>
        <v>1812.2400000000002</v>
      </c>
      <c r="J76" s="122">
        <f t="shared" si="4"/>
        <v>2416.3200000000002</v>
      </c>
      <c r="K76" s="125">
        <v>1037819</v>
      </c>
      <c r="L76" s="126">
        <f t="shared" si="5"/>
        <v>143219.02200000003</v>
      </c>
      <c r="M76" s="116">
        <v>0.65</v>
      </c>
      <c r="N76" s="117">
        <v>0.13800000000000001</v>
      </c>
      <c r="O76" s="117">
        <v>0.32600000000000001</v>
      </c>
      <c r="P76" s="3"/>
      <c r="Q76" s="3"/>
      <c r="R76" s="3"/>
    </row>
    <row r="77" spans="1:35" ht="15.75" hidden="1" customHeight="1">
      <c r="A77" s="108" t="str">
        <f t="shared" si="0"/>
        <v>SC3_CRICIÚMASC NO AR</v>
      </c>
      <c r="B77" s="108" t="s">
        <v>115</v>
      </c>
      <c r="C77" s="130" t="s">
        <v>45</v>
      </c>
      <c r="D77" s="131" t="s">
        <v>46</v>
      </c>
      <c r="E77" s="131" t="s">
        <v>47</v>
      </c>
      <c r="F77" s="112">
        <f t="shared" si="1"/>
        <v>153.53159999999997</v>
      </c>
      <c r="G77" s="112">
        <f t="shared" si="2"/>
        <v>332.65179999999998</v>
      </c>
      <c r="H77" s="132">
        <v>511.77199999999993</v>
      </c>
      <c r="I77" s="112">
        <f t="shared" si="3"/>
        <v>767.6579999999999</v>
      </c>
      <c r="J77" s="112">
        <f t="shared" si="4"/>
        <v>1023.5439999999999</v>
      </c>
      <c r="K77" s="114">
        <v>1005251</v>
      </c>
      <c r="L77" s="115">
        <f t="shared" si="5"/>
        <v>100525.1</v>
      </c>
      <c r="M77" s="116">
        <v>0.65</v>
      </c>
      <c r="N77" s="117">
        <v>0.1</v>
      </c>
      <c r="O77" s="117">
        <v>0.26400000000000001</v>
      </c>
      <c r="P77" s="3"/>
      <c r="Q77" s="3"/>
      <c r="R77" s="3"/>
    </row>
    <row r="78" spans="1:35" ht="15.75" hidden="1" customHeight="1">
      <c r="A78" s="108" t="str">
        <f t="shared" si="0"/>
        <v>SC3_CRICIÚMAFALA BRASIL</v>
      </c>
      <c r="B78" s="108" t="s">
        <v>115</v>
      </c>
      <c r="C78" s="130" t="s">
        <v>48</v>
      </c>
      <c r="D78" s="131" t="s">
        <v>46</v>
      </c>
      <c r="E78" s="131" t="s">
        <v>49</v>
      </c>
      <c r="F78" s="112">
        <f t="shared" si="1"/>
        <v>427.5</v>
      </c>
      <c r="G78" s="112">
        <f t="shared" si="2"/>
        <v>712.5</v>
      </c>
      <c r="H78" s="133">
        <v>1425</v>
      </c>
      <c r="I78" s="112">
        <f t="shared" si="3"/>
        <v>2137.5</v>
      </c>
      <c r="J78" s="112">
        <f t="shared" si="4"/>
        <v>2850</v>
      </c>
      <c r="K78" s="114">
        <v>1005251</v>
      </c>
      <c r="L78" s="115">
        <f t="shared" si="5"/>
        <v>100525.1</v>
      </c>
      <c r="M78" s="116">
        <v>0.5</v>
      </c>
      <c r="N78" s="117">
        <v>0.1</v>
      </c>
      <c r="O78" s="117">
        <v>0.30399999999999999</v>
      </c>
      <c r="P78" s="3"/>
      <c r="Q78" s="3"/>
      <c r="R78" s="3"/>
    </row>
    <row r="79" spans="1:35" ht="15.75" hidden="1" customHeight="1">
      <c r="A79" s="108" t="str">
        <f t="shared" si="0"/>
        <v>SC3_CRICIÚMAHOJE EM DIA</v>
      </c>
      <c r="B79" s="108" t="s">
        <v>115</v>
      </c>
      <c r="C79" s="130" t="s">
        <v>50</v>
      </c>
      <c r="D79" s="131" t="s">
        <v>46</v>
      </c>
      <c r="E79" s="131" t="s">
        <v>51</v>
      </c>
      <c r="F79" s="112">
        <f t="shared" si="1"/>
        <v>495.9</v>
      </c>
      <c r="G79" s="112">
        <f t="shared" si="2"/>
        <v>826.5</v>
      </c>
      <c r="H79" s="133">
        <v>1653</v>
      </c>
      <c r="I79" s="112">
        <f t="shared" si="3"/>
        <v>2479.5</v>
      </c>
      <c r="J79" s="112">
        <f t="shared" si="4"/>
        <v>3306</v>
      </c>
      <c r="K79" s="114">
        <v>1005251</v>
      </c>
      <c r="L79" s="115">
        <f t="shared" si="5"/>
        <v>92483.092000000004</v>
      </c>
      <c r="M79" s="116">
        <v>0.5</v>
      </c>
      <c r="N79" s="117">
        <v>9.1999999999999998E-2</v>
      </c>
      <c r="O79" s="117">
        <v>0.30599999999999999</v>
      </c>
      <c r="P79" s="3"/>
      <c r="Q79" s="3"/>
      <c r="R79" s="3"/>
    </row>
    <row r="80" spans="1:35" ht="15.75" hidden="1" customHeight="1">
      <c r="A80" s="108" t="str">
        <f t="shared" si="0"/>
        <v>SC3_CRICIÚMABALANÇO GERAL SC</v>
      </c>
      <c r="B80" s="108" t="s">
        <v>115</v>
      </c>
      <c r="C80" s="130" t="s">
        <v>52</v>
      </c>
      <c r="D80" s="131" t="s">
        <v>46</v>
      </c>
      <c r="E80" s="131" t="s">
        <v>53</v>
      </c>
      <c r="F80" s="112">
        <f t="shared" si="1"/>
        <v>627.73847999999987</v>
      </c>
      <c r="G80" s="112">
        <f t="shared" si="2"/>
        <v>1360.1000399999998</v>
      </c>
      <c r="H80" s="132">
        <v>2092.4615999999996</v>
      </c>
      <c r="I80" s="112">
        <f t="shared" si="3"/>
        <v>3138.6923999999995</v>
      </c>
      <c r="J80" s="112">
        <f t="shared" si="4"/>
        <v>4184.9231999999993</v>
      </c>
      <c r="K80" s="114">
        <v>1005251</v>
      </c>
      <c r="L80" s="115">
        <f t="shared" si="5"/>
        <v>119624.86899999999</v>
      </c>
      <c r="M80" s="116">
        <v>0.65</v>
      </c>
      <c r="N80" s="117">
        <v>0.11899999999999999</v>
      </c>
      <c r="O80" s="117">
        <v>0.252</v>
      </c>
      <c r="P80" s="3"/>
      <c r="Q80" s="3"/>
      <c r="R80" s="3"/>
    </row>
    <row r="81" spans="1:18" ht="15.75" hidden="1" customHeight="1">
      <c r="A81" s="108" t="str">
        <f t="shared" si="0"/>
        <v>SC3_CRICIÚMAVER MAIS</v>
      </c>
      <c r="B81" s="108" t="s">
        <v>115</v>
      </c>
      <c r="C81" s="130" t="s">
        <v>113</v>
      </c>
      <c r="D81" s="131" t="s">
        <v>46</v>
      </c>
      <c r="E81" s="131" t="s">
        <v>114</v>
      </c>
      <c r="F81" s="112">
        <f t="shared" si="1"/>
        <v>501.11447999999996</v>
      </c>
      <c r="G81" s="112">
        <f t="shared" si="2"/>
        <v>1085.7480399999999</v>
      </c>
      <c r="H81" s="134">
        <v>1670.3815999999999</v>
      </c>
      <c r="I81" s="112">
        <f t="shared" si="3"/>
        <v>2505.5724</v>
      </c>
      <c r="J81" s="112">
        <f t="shared" si="4"/>
        <v>3340.7631999999999</v>
      </c>
      <c r="K81" s="114">
        <v>1005251</v>
      </c>
      <c r="L81" s="115">
        <f t="shared" si="5"/>
        <v>117614.36700000001</v>
      </c>
      <c r="M81" s="116">
        <v>0.65</v>
      </c>
      <c r="N81" s="117">
        <v>0.11700000000000001</v>
      </c>
      <c r="O81" s="117">
        <v>0.219</v>
      </c>
      <c r="P81" s="3"/>
      <c r="Q81" s="3"/>
      <c r="R81" s="3"/>
    </row>
    <row r="82" spans="1:18" ht="15.75" hidden="1" customHeight="1">
      <c r="A82" s="108" t="str">
        <f t="shared" si="0"/>
        <v>SC3_CRICIÚMAA HORA DA VENENOSA</v>
      </c>
      <c r="B82" s="108" t="s">
        <v>115</v>
      </c>
      <c r="C82" s="130" t="s">
        <v>54</v>
      </c>
      <c r="D82" s="131" t="s">
        <v>46</v>
      </c>
      <c r="E82" s="131" t="s">
        <v>55</v>
      </c>
      <c r="F82" s="112">
        <f t="shared" si="1"/>
        <v>512.51063999999997</v>
      </c>
      <c r="G82" s="112">
        <f t="shared" si="2"/>
        <v>1110.4397200000001</v>
      </c>
      <c r="H82" s="134">
        <v>1708.3688</v>
      </c>
      <c r="I82" s="112">
        <f t="shared" si="3"/>
        <v>2562.5531999999998</v>
      </c>
      <c r="J82" s="112">
        <f t="shared" si="4"/>
        <v>3416.7375999999999</v>
      </c>
      <c r="K82" s="114">
        <v>1005251</v>
      </c>
      <c r="L82" s="115">
        <f t="shared" si="5"/>
        <v>50262.55</v>
      </c>
      <c r="M82" s="116">
        <v>0.65</v>
      </c>
      <c r="N82" s="117">
        <v>0.05</v>
      </c>
      <c r="O82" s="117">
        <v>0.14000000000000001</v>
      </c>
      <c r="P82" s="3"/>
      <c r="Q82" s="3"/>
      <c r="R82" s="3"/>
    </row>
    <row r="83" spans="1:18" ht="15.75" hidden="1" customHeight="1">
      <c r="A83" s="108" t="str">
        <f t="shared" si="0"/>
        <v>SC3_CRICIÚMANOVELA DA TARDE 1</v>
      </c>
      <c r="B83" s="108" t="s">
        <v>115</v>
      </c>
      <c r="C83" s="130" t="s">
        <v>56</v>
      </c>
      <c r="D83" s="131" t="s">
        <v>46</v>
      </c>
      <c r="E83" s="131" t="s">
        <v>57</v>
      </c>
      <c r="F83" s="112">
        <f t="shared" si="1"/>
        <v>639.9</v>
      </c>
      <c r="G83" s="112">
        <f t="shared" si="2"/>
        <v>1066.5</v>
      </c>
      <c r="H83" s="133">
        <v>2133</v>
      </c>
      <c r="I83" s="112">
        <f t="shared" si="3"/>
        <v>3199.5</v>
      </c>
      <c r="J83" s="112">
        <f t="shared" si="4"/>
        <v>4266</v>
      </c>
      <c r="K83" s="114">
        <v>1005251</v>
      </c>
      <c r="L83" s="115">
        <f t="shared" si="5"/>
        <v>57299.307000000001</v>
      </c>
      <c r="M83" s="116">
        <v>0.5</v>
      </c>
      <c r="N83" s="117">
        <v>5.7000000000000002E-2</v>
      </c>
      <c r="O83" s="117">
        <v>0.186</v>
      </c>
      <c r="P83" s="3"/>
      <c r="Q83" s="3"/>
      <c r="R83" s="3"/>
    </row>
    <row r="84" spans="1:18" ht="15.75" hidden="1" customHeight="1">
      <c r="A84" s="108" t="str">
        <f t="shared" si="0"/>
        <v>SC3_CRICIÚMACIDADE ALERTA NACIONAL</v>
      </c>
      <c r="B84" s="108" t="s">
        <v>115</v>
      </c>
      <c r="C84" s="130" t="s">
        <v>58</v>
      </c>
      <c r="D84" s="131" t="s">
        <v>46</v>
      </c>
      <c r="E84" s="131" t="s">
        <v>59</v>
      </c>
      <c r="F84" s="112">
        <f t="shared" si="1"/>
        <v>485.7</v>
      </c>
      <c r="G84" s="112">
        <f t="shared" si="2"/>
        <v>1052.3500000000001</v>
      </c>
      <c r="H84" s="133">
        <v>1619</v>
      </c>
      <c r="I84" s="112">
        <f t="shared" si="3"/>
        <v>2428.5</v>
      </c>
      <c r="J84" s="112">
        <f t="shared" si="4"/>
        <v>3238</v>
      </c>
      <c r="K84" s="114">
        <v>1005251</v>
      </c>
      <c r="L84" s="115">
        <f t="shared" si="5"/>
        <v>74388.573999999993</v>
      </c>
      <c r="M84" s="116">
        <v>0.65</v>
      </c>
      <c r="N84" s="117">
        <v>7.3999999999999996E-2</v>
      </c>
      <c r="O84" s="117">
        <v>0.28999999999999998</v>
      </c>
      <c r="P84" s="3"/>
      <c r="Q84" s="3"/>
      <c r="R84" s="3"/>
    </row>
    <row r="85" spans="1:18" ht="15.75" hidden="1" customHeight="1">
      <c r="A85" s="108" t="str">
        <f t="shared" si="0"/>
        <v>SC3_CRICIÚMACIDADE ALERTA SC</v>
      </c>
      <c r="B85" s="108" t="s">
        <v>115</v>
      </c>
      <c r="C85" s="130" t="s">
        <v>60</v>
      </c>
      <c r="D85" s="131" t="s">
        <v>46</v>
      </c>
      <c r="E85" s="131" t="s">
        <v>61</v>
      </c>
      <c r="F85" s="112">
        <f t="shared" si="1"/>
        <v>467.87567999999993</v>
      </c>
      <c r="G85" s="112">
        <f t="shared" si="2"/>
        <v>1013.73064</v>
      </c>
      <c r="H85" s="134">
        <v>1559.5855999999999</v>
      </c>
      <c r="I85" s="112">
        <f t="shared" si="3"/>
        <v>2339.3783999999996</v>
      </c>
      <c r="J85" s="112">
        <f t="shared" si="4"/>
        <v>3119.1711999999998</v>
      </c>
      <c r="K85" s="114">
        <v>1005251</v>
      </c>
      <c r="L85" s="115">
        <f t="shared" si="5"/>
        <v>124651.124</v>
      </c>
      <c r="M85" s="116">
        <v>0.65</v>
      </c>
      <c r="N85" s="117">
        <v>0.124</v>
      </c>
      <c r="O85" s="117">
        <v>0.27300000000000002</v>
      </c>
      <c r="P85" s="3"/>
      <c r="Q85" s="3"/>
      <c r="R85" s="3"/>
    </row>
    <row r="86" spans="1:18" ht="15.75" hidden="1" customHeight="1">
      <c r="A86" s="108" t="str">
        <f t="shared" si="0"/>
        <v>SC3_CRICIÚMAND NOTÍCIAS</v>
      </c>
      <c r="B86" s="108" t="s">
        <v>115</v>
      </c>
      <c r="C86" s="130" t="s">
        <v>62</v>
      </c>
      <c r="D86" s="131" t="s">
        <v>46</v>
      </c>
      <c r="E86" s="131" t="s">
        <v>63</v>
      </c>
      <c r="F86" s="112">
        <f t="shared" si="1"/>
        <v>801.84647999999993</v>
      </c>
      <c r="G86" s="112">
        <f t="shared" si="2"/>
        <v>1737.33404</v>
      </c>
      <c r="H86" s="134">
        <v>2672.8215999999998</v>
      </c>
      <c r="I86" s="112">
        <f t="shared" si="3"/>
        <v>4009.2323999999999</v>
      </c>
      <c r="J86" s="112">
        <f t="shared" si="4"/>
        <v>5345.6431999999995</v>
      </c>
      <c r="K86" s="114">
        <v>1005251</v>
      </c>
      <c r="L86" s="115">
        <f t="shared" si="5"/>
        <v>116609.11600000001</v>
      </c>
      <c r="M86" s="116">
        <v>0.65</v>
      </c>
      <c r="N86" s="117">
        <v>0.11600000000000001</v>
      </c>
      <c r="O86" s="117">
        <v>0.20599999999999999</v>
      </c>
      <c r="P86" s="3"/>
      <c r="Q86" s="3"/>
      <c r="R86" s="3"/>
    </row>
    <row r="87" spans="1:18" ht="15.75" hidden="1" customHeight="1">
      <c r="A87" s="108" t="str">
        <f t="shared" si="0"/>
        <v>SC3_CRICIÚMAJORNAL DA RECORD</v>
      </c>
      <c r="B87" s="108" t="s">
        <v>115</v>
      </c>
      <c r="C87" s="130" t="s">
        <v>64</v>
      </c>
      <c r="D87" s="131" t="s">
        <v>46</v>
      </c>
      <c r="E87" s="131" t="s">
        <v>65</v>
      </c>
      <c r="F87" s="112">
        <f t="shared" si="1"/>
        <v>1214.3999999999999</v>
      </c>
      <c r="G87" s="112">
        <f t="shared" si="2"/>
        <v>2631.2000000000003</v>
      </c>
      <c r="H87" s="133">
        <v>4048</v>
      </c>
      <c r="I87" s="112">
        <f t="shared" si="3"/>
        <v>6072</v>
      </c>
      <c r="J87" s="112">
        <f t="shared" si="4"/>
        <v>8096</v>
      </c>
      <c r="K87" s="114">
        <v>1005251</v>
      </c>
      <c r="L87" s="115">
        <f t="shared" si="5"/>
        <v>92483.092000000004</v>
      </c>
      <c r="M87" s="116">
        <v>0.65</v>
      </c>
      <c r="N87" s="117">
        <v>9.1999999999999998E-2</v>
      </c>
      <c r="O87" s="117">
        <v>0.161</v>
      </c>
      <c r="P87" s="3"/>
      <c r="Q87" s="3"/>
      <c r="R87" s="3"/>
    </row>
    <row r="88" spans="1:18" ht="15.75" hidden="1" customHeight="1">
      <c r="A88" s="108" t="str">
        <f t="shared" si="0"/>
        <v>SC3_CRICIÚMANOVELA 3</v>
      </c>
      <c r="B88" s="108" t="s">
        <v>115</v>
      </c>
      <c r="C88" s="130" t="s">
        <v>66</v>
      </c>
      <c r="D88" s="131" t="s">
        <v>46</v>
      </c>
      <c r="E88" s="131" t="s">
        <v>67</v>
      </c>
      <c r="F88" s="112">
        <f t="shared" si="1"/>
        <v>792.3</v>
      </c>
      <c r="G88" s="112">
        <f t="shared" si="2"/>
        <v>1716.65</v>
      </c>
      <c r="H88" s="133">
        <v>2641</v>
      </c>
      <c r="I88" s="112">
        <f t="shared" si="3"/>
        <v>3961.5</v>
      </c>
      <c r="J88" s="112">
        <f t="shared" si="4"/>
        <v>5282</v>
      </c>
      <c r="K88" s="114">
        <v>1005251</v>
      </c>
      <c r="L88" s="115">
        <f t="shared" si="5"/>
        <v>114598.614</v>
      </c>
      <c r="M88" s="116">
        <v>0.65</v>
      </c>
      <c r="N88" s="117">
        <v>0.114</v>
      </c>
      <c r="O88" s="117">
        <v>0.19700000000000001</v>
      </c>
      <c r="P88" s="3"/>
      <c r="Q88" s="3"/>
      <c r="R88" s="3"/>
    </row>
    <row r="89" spans="1:18" ht="15.75" hidden="1" customHeight="1">
      <c r="A89" s="108" t="str">
        <f t="shared" si="0"/>
        <v>SC3_CRICIÚMANOVELA 22HS</v>
      </c>
      <c r="B89" s="108" t="s">
        <v>115</v>
      </c>
      <c r="C89" s="130" t="s">
        <v>68</v>
      </c>
      <c r="D89" s="131" t="s">
        <v>46</v>
      </c>
      <c r="E89" s="131" t="s">
        <v>69</v>
      </c>
      <c r="F89" s="112">
        <f t="shared" si="1"/>
        <v>621.9</v>
      </c>
      <c r="G89" s="112">
        <f t="shared" si="2"/>
        <v>1347.45</v>
      </c>
      <c r="H89" s="133">
        <v>2073</v>
      </c>
      <c r="I89" s="112">
        <f t="shared" si="3"/>
        <v>3109.5</v>
      </c>
      <c r="J89" s="112">
        <f t="shared" si="4"/>
        <v>4146</v>
      </c>
      <c r="K89" s="114">
        <v>1005251</v>
      </c>
      <c r="L89" s="115">
        <f t="shared" si="5"/>
        <v>80420.08</v>
      </c>
      <c r="M89" s="116">
        <v>0.65</v>
      </c>
      <c r="N89" s="117">
        <v>0.08</v>
      </c>
      <c r="O89" s="117">
        <v>0.19700000000000001</v>
      </c>
      <c r="P89" s="3"/>
      <c r="Q89" s="3"/>
      <c r="R89" s="3"/>
    </row>
    <row r="90" spans="1:18" ht="15.75" hidden="1" customHeight="1">
      <c r="A90" s="108" t="str">
        <f t="shared" si="0"/>
        <v>SC3_CRICIÚMAREALITY SHOW 1</v>
      </c>
      <c r="B90" s="108" t="s">
        <v>115</v>
      </c>
      <c r="C90" s="130" t="s">
        <v>70</v>
      </c>
      <c r="D90" s="131" t="s">
        <v>46</v>
      </c>
      <c r="E90" s="131" t="s">
        <v>71</v>
      </c>
      <c r="F90" s="112">
        <f t="shared" si="1"/>
        <v>527.69999999999993</v>
      </c>
      <c r="G90" s="112">
        <f t="shared" si="2"/>
        <v>1143.3500000000001</v>
      </c>
      <c r="H90" s="133">
        <v>1759</v>
      </c>
      <c r="I90" s="112">
        <f t="shared" si="3"/>
        <v>2638.5</v>
      </c>
      <c r="J90" s="112">
        <f t="shared" si="4"/>
        <v>3518</v>
      </c>
      <c r="K90" s="114">
        <v>1005251</v>
      </c>
      <c r="L90" s="115">
        <f t="shared" si="5"/>
        <v>63330.813000000002</v>
      </c>
      <c r="M90" s="116">
        <v>0.65</v>
      </c>
      <c r="N90" s="117">
        <v>6.3E-2</v>
      </c>
      <c r="O90" s="117">
        <v>0.19800000000000001</v>
      </c>
      <c r="P90" s="3"/>
      <c r="Q90" s="3"/>
      <c r="R90" s="3"/>
    </row>
    <row r="91" spans="1:18" ht="15.75" hidden="1" customHeight="1">
      <c r="A91" s="108" t="str">
        <f t="shared" si="0"/>
        <v>SC3_CRICIÚMAREALITY SHOW 2 - A FAZENDA</v>
      </c>
      <c r="B91" s="108" t="s">
        <v>115</v>
      </c>
      <c r="C91" s="109" t="s">
        <v>72</v>
      </c>
      <c r="D91" s="131" t="s">
        <v>46</v>
      </c>
      <c r="E91" s="131" t="s">
        <v>71</v>
      </c>
      <c r="F91" s="112">
        <f t="shared" si="1"/>
        <v>765.6</v>
      </c>
      <c r="G91" s="112">
        <f t="shared" si="2"/>
        <v>1658.8</v>
      </c>
      <c r="H91" s="133">
        <v>2552</v>
      </c>
      <c r="I91" s="112">
        <f t="shared" si="3"/>
        <v>3828</v>
      </c>
      <c r="J91" s="112">
        <f t="shared" si="4"/>
        <v>5104</v>
      </c>
      <c r="K91" s="114">
        <v>1005251</v>
      </c>
      <c r="L91" s="115">
        <f t="shared" si="5"/>
        <v>63330.813000000002</v>
      </c>
      <c r="M91" s="116">
        <v>0.65</v>
      </c>
      <c r="N91" s="117">
        <v>6.3E-2</v>
      </c>
      <c r="O91" s="117">
        <v>0.19800000000000001</v>
      </c>
      <c r="P91" s="3"/>
      <c r="Q91" s="3"/>
      <c r="R91" s="3"/>
    </row>
    <row r="92" spans="1:18" ht="15.75" hidden="1" customHeight="1">
      <c r="A92" s="108" t="str">
        <f t="shared" si="0"/>
        <v>SC3_CRICIÚMAREALITY SHOW 3 - Quilos Mortais</v>
      </c>
      <c r="B92" s="108" t="s">
        <v>115</v>
      </c>
      <c r="C92" s="109" t="s">
        <v>73</v>
      </c>
      <c r="D92" s="127" t="s">
        <v>74</v>
      </c>
      <c r="E92" s="131" t="s">
        <v>71</v>
      </c>
      <c r="F92" s="112">
        <f t="shared" si="1"/>
        <v>420.9</v>
      </c>
      <c r="G92" s="112">
        <f t="shared" si="2"/>
        <v>911.95</v>
      </c>
      <c r="H92" s="133">
        <v>1403</v>
      </c>
      <c r="I92" s="112">
        <f t="shared" si="3"/>
        <v>2104.5</v>
      </c>
      <c r="J92" s="112">
        <f t="shared" si="4"/>
        <v>2806</v>
      </c>
      <c r="K92" s="114">
        <v>1005251</v>
      </c>
      <c r="L92" s="115">
        <f t="shared" si="5"/>
        <v>63330.813000000002</v>
      </c>
      <c r="M92" s="116">
        <v>0.65</v>
      </c>
      <c r="N92" s="117">
        <v>6.3E-2</v>
      </c>
      <c r="O92" s="117">
        <v>0.19800000000000001</v>
      </c>
      <c r="P92" s="3"/>
      <c r="Q92" s="3"/>
      <c r="R92" s="3"/>
    </row>
    <row r="93" spans="1:18" ht="15.75" hidden="1" customHeight="1">
      <c r="A93" s="108" t="str">
        <f t="shared" si="0"/>
        <v>SC3_CRICIÚMASÉRIE PREMIUM</v>
      </c>
      <c r="B93" s="108" t="s">
        <v>115</v>
      </c>
      <c r="C93" s="130" t="s">
        <v>75</v>
      </c>
      <c r="D93" s="131" t="s">
        <v>46</v>
      </c>
      <c r="E93" s="131" t="s">
        <v>76</v>
      </c>
      <c r="F93" s="112">
        <f t="shared" si="1"/>
        <v>309.89999999999998</v>
      </c>
      <c r="G93" s="112">
        <f t="shared" si="2"/>
        <v>671.45</v>
      </c>
      <c r="H93" s="133">
        <v>1033</v>
      </c>
      <c r="I93" s="112">
        <f t="shared" si="3"/>
        <v>1549.5</v>
      </c>
      <c r="J93" s="112">
        <f t="shared" si="4"/>
        <v>2066</v>
      </c>
      <c r="K93" s="114">
        <v>1005251</v>
      </c>
      <c r="L93" s="115">
        <f t="shared" si="5"/>
        <v>62325.561999999998</v>
      </c>
      <c r="M93" s="116">
        <v>0.65</v>
      </c>
      <c r="N93" s="117">
        <v>6.2E-2</v>
      </c>
      <c r="O93" s="117">
        <v>0.19800000000000001</v>
      </c>
      <c r="P93" s="3"/>
      <c r="Q93" s="3"/>
      <c r="R93" s="3"/>
    </row>
    <row r="94" spans="1:18" ht="15.75" hidden="1" customHeight="1">
      <c r="A94" s="108" t="str">
        <f t="shared" si="0"/>
        <v>SC3_CRICIÚMABRASIL CAMINHONEIRO</v>
      </c>
      <c r="B94" s="108" t="s">
        <v>115</v>
      </c>
      <c r="C94" s="130" t="s">
        <v>77</v>
      </c>
      <c r="D94" s="131" t="s">
        <v>78</v>
      </c>
      <c r="E94" s="131" t="s">
        <v>79</v>
      </c>
      <c r="F94" s="112">
        <f t="shared" si="1"/>
        <v>344.09999999999997</v>
      </c>
      <c r="G94" s="112">
        <f t="shared" si="2"/>
        <v>573.5</v>
      </c>
      <c r="H94" s="133">
        <v>1147</v>
      </c>
      <c r="I94" s="112">
        <f t="shared" si="3"/>
        <v>1720.5</v>
      </c>
      <c r="J94" s="112">
        <f t="shared" si="4"/>
        <v>2294</v>
      </c>
      <c r="K94" s="114">
        <v>1005251</v>
      </c>
      <c r="L94" s="115">
        <f t="shared" si="5"/>
        <v>113928.44666666666</v>
      </c>
      <c r="M94" s="116">
        <v>0.5</v>
      </c>
      <c r="N94" s="117">
        <v>0.11333333333333333</v>
      </c>
      <c r="O94" s="117">
        <v>0.17280813214739518</v>
      </c>
      <c r="P94" s="3"/>
      <c r="Q94" s="3"/>
      <c r="R94" s="3"/>
    </row>
    <row r="95" spans="1:18" ht="15.75" hidden="1" customHeight="1">
      <c r="A95" s="108" t="str">
        <f t="shared" si="0"/>
        <v>SC3_CRICIÚMAFALA BRASIL - EDIÇÃO DE SÁBADO</v>
      </c>
      <c r="B95" s="108" t="s">
        <v>115</v>
      </c>
      <c r="C95" s="130" t="s">
        <v>80</v>
      </c>
      <c r="D95" s="131" t="s">
        <v>78</v>
      </c>
      <c r="E95" s="131" t="s">
        <v>81</v>
      </c>
      <c r="F95" s="112">
        <f t="shared" si="1"/>
        <v>381.9</v>
      </c>
      <c r="G95" s="112">
        <f t="shared" si="2"/>
        <v>636.5</v>
      </c>
      <c r="H95" s="133">
        <v>1273</v>
      </c>
      <c r="I95" s="112">
        <f t="shared" si="3"/>
        <v>1909.5</v>
      </c>
      <c r="J95" s="112">
        <f t="shared" si="4"/>
        <v>2546</v>
      </c>
      <c r="K95" s="114">
        <v>1005251</v>
      </c>
      <c r="L95" s="115">
        <f t="shared" si="5"/>
        <v>113928.44666666666</v>
      </c>
      <c r="M95" s="116">
        <v>0.5</v>
      </c>
      <c r="N95" s="117">
        <v>0.11333333333333333</v>
      </c>
      <c r="O95" s="117">
        <v>0.17280813214739518</v>
      </c>
      <c r="P95" s="3"/>
      <c r="Q95" s="3"/>
      <c r="R95" s="3"/>
    </row>
    <row r="96" spans="1:18" ht="15.75" hidden="1" customHeight="1">
      <c r="A96" s="108" t="str">
        <f t="shared" si="0"/>
        <v>SC3_CRICIÚMABALANÇO GERAL SC - ED SÁBADO - ESTADUAL (1)</v>
      </c>
      <c r="B96" s="108" t="s">
        <v>115</v>
      </c>
      <c r="C96" s="130" t="s">
        <v>82</v>
      </c>
      <c r="D96" s="131" t="s">
        <v>78</v>
      </c>
      <c r="E96" s="131" t="s">
        <v>83</v>
      </c>
      <c r="F96" s="112">
        <f t="shared" si="1"/>
        <v>627.73847999999987</v>
      </c>
      <c r="G96" s="112">
        <f t="shared" si="2"/>
        <v>1360.1000399999998</v>
      </c>
      <c r="H96" s="134">
        <v>2092.4615999999996</v>
      </c>
      <c r="I96" s="112">
        <f t="shared" si="3"/>
        <v>3138.6923999999995</v>
      </c>
      <c r="J96" s="112">
        <f t="shared" si="4"/>
        <v>4184.9231999999993</v>
      </c>
      <c r="K96" s="114">
        <v>1005251</v>
      </c>
      <c r="L96" s="115">
        <f t="shared" si="5"/>
        <v>113928.44666666666</v>
      </c>
      <c r="M96" s="116">
        <v>0.65</v>
      </c>
      <c r="N96" s="117">
        <v>0.11333333333333333</v>
      </c>
      <c r="O96" s="117">
        <v>0.17280813214739518</v>
      </c>
      <c r="P96" s="3"/>
      <c r="Q96" s="3"/>
      <c r="R96" s="3"/>
    </row>
    <row r="97" spans="1:35" ht="15.75" hidden="1" customHeight="1">
      <c r="A97" s="108" t="str">
        <f t="shared" si="0"/>
        <v>SC3_CRICIÚMACLUBE DA BOLA</v>
      </c>
      <c r="B97" s="108" t="s">
        <v>115</v>
      </c>
      <c r="C97" s="130" t="s">
        <v>84</v>
      </c>
      <c r="D97" s="131" t="s">
        <v>78</v>
      </c>
      <c r="E97" s="131" t="s">
        <v>85</v>
      </c>
      <c r="F97" s="112">
        <f t="shared" si="1"/>
        <v>585.63599999999997</v>
      </c>
      <c r="G97" s="112">
        <f t="shared" si="2"/>
        <v>1268.8779999999999</v>
      </c>
      <c r="H97" s="132">
        <v>1952.12</v>
      </c>
      <c r="I97" s="112">
        <f t="shared" si="3"/>
        <v>2928.18</v>
      </c>
      <c r="J97" s="112">
        <f t="shared" si="4"/>
        <v>3904.24</v>
      </c>
      <c r="K97" s="114">
        <v>1005251</v>
      </c>
      <c r="L97" s="115">
        <f t="shared" si="5"/>
        <v>113928.44666666666</v>
      </c>
      <c r="M97" s="116">
        <v>0.65</v>
      </c>
      <c r="N97" s="117">
        <v>0.11333333333333333</v>
      </c>
      <c r="O97" s="117">
        <v>0.17280813214739518</v>
      </c>
      <c r="P97" s="3"/>
      <c r="Q97" s="3"/>
      <c r="R97" s="3"/>
    </row>
    <row r="98" spans="1:35" ht="15.75" hidden="1" customHeight="1">
      <c r="A98" s="108" t="str">
        <f t="shared" si="0"/>
        <v>SC3_CRICIÚMACINE AVENTURA</v>
      </c>
      <c r="B98" s="108" t="s">
        <v>115</v>
      </c>
      <c r="C98" s="130" t="s">
        <v>86</v>
      </c>
      <c r="D98" s="131" t="s">
        <v>78</v>
      </c>
      <c r="E98" s="131" t="s">
        <v>87</v>
      </c>
      <c r="F98" s="112">
        <f t="shared" si="1"/>
        <v>260.7</v>
      </c>
      <c r="G98" s="112">
        <f t="shared" si="2"/>
        <v>564.85</v>
      </c>
      <c r="H98" s="133">
        <v>869</v>
      </c>
      <c r="I98" s="112">
        <f t="shared" si="3"/>
        <v>1303.5</v>
      </c>
      <c r="J98" s="112">
        <f t="shared" si="4"/>
        <v>1738</v>
      </c>
      <c r="K98" s="114">
        <v>1005251</v>
      </c>
      <c r="L98" s="115">
        <f t="shared" si="5"/>
        <v>113928.44666666666</v>
      </c>
      <c r="M98" s="116">
        <v>0.65</v>
      </c>
      <c r="N98" s="117">
        <v>0.11333333333333333</v>
      </c>
      <c r="O98" s="117">
        <v>0.17280813214739518</v>
      </c>
      <c r="P98" s="3"/>
      <c r="Q98" s="3"/>
      <c r="R98" s="3"/>
    </row>
    <row r="99" spans="1:35" ht="15.75" hidden="1" customHeight="1">
      <c r="A99" s="108" t="str">
        <f t="shared" si="0"/>
        <v>SC3_CRICIÚMACIDADE ALERTA - EDIÇÃO DE SÁBADO 1</v>
      </c>
      <c r="B99" s="108" t="s">
        <v>115</v>
      </c>
      <c r="C99" s="130" t="s">
        <v>88</v>
      </c>
      <c r="D99" s="131" t="s">
        <v>78</v>
      </c>
      <c r="E99" s="131" t="s">
        <v>89</v>
      </c>
      <c r="F99" s="112">
        <f t="shared" si="1"/>
        <v>455.7</v>
      </c>
      <c r="G99" s="112">
        <f t="shared" si="2"/>
        <v>987.35</v>
      </c>
      <c r="H99" s="133">
        <v>1519</v>
      </c>
      <c r="I99" s="112">
        <f t="shared" si="3"/>
        <v>2278.5</v>
      </c>
      <c r="J99" s="112">
        <f t="shared" si="4"/>
        <v>3038</v>
      </c>
      <c r="K99" s="114">
        <v>1005251</v>
      </c>
      <c r="L99" s="115">
        <f t="shared" si="5"/>
        <v>113928.44666666666</v>
      </c>
      <c r="M99" s="116">
        <v>0.65</v>
      </c>
      <c r="N99" s="117">
        <v>0.11333333333333333</v>
      </c>
      <c r="O99" s="117">
        <v>0.17280813214739518</v>
      </c>
      <c r="P99" s="3"/>
      <c r="Q99" s="3"/>
      <c r="R99" s="3"/>
    </row>
    <row r="100" spans="1:35" ht="15.75" hidden="1" customHeight="1">
      <c r="A100" s="108" t="str">
        <f t="shared" si="0"/>
        <v>SC3_CRICIÚMAJORNAL DA RECORD - EDIÇÃO DE SÁBADO</v>
      </c>
      <c r="B100" s="108" t="s">
        <v>115</v>
      </c>
      <c r="C100" s="130" t="s">
        <v>90</v>
      </c>
      <c r="D100" s="131" t="s">
        <v>78</v>
      </c>
      <c r="E100" s="131" t="s">
        <v>65</v>
      </c>
      <c r="F100" s="112">
        <f t="shared" si="1"/>
        <v>1054.2</v>
      </c>
      <c r="G100" s="112">
        <f t="shared" si="2"/>
        <v>2284.1</v>
      </c>
      <c r="H100" s="133">
        <v>3514</v>
      </c>
      <c r="I100" s="112">
        <f t="shared" si="3"/>
        <v>5271</v>
      </c>
      <c r="J100" s="112">
        <f t="shared" si="4"/>
        <v>7028</v>
      </c>
      <c r="K100" s="114">
        <v>1005251</v>
      </c>
      <c r="L100" s="115">
        <f t="shared" si="5"/>
        <v>113928.44666666666</v>
      </c>
      <c r="M100" s="116">
        <v>0.65</v>
      </c>
      <c r="N100" s="117">
        <v>0.11333333333333333</v>
      </c>
      <c r="O100" s="117">
        <v>0.17280813214739518</v>
      </c>
      <c r="P100" s="3"/>
      <c r="Q100" s="3"/>
      <c r="R100" s="3"/>
    </row>
    <row r="101" spans="1:35" ht="15.75" hidden="1" customHeight="1">
      <c r="A101" s="108" t="str">
        <f t="shared" si="0"/>
        <v xml:space="preserve">SC3_CRICIÚMANOVELA 3 - MELHORES MOMENTOS </v>
      </c>
      <c r="B101" s="108" t="s">
        <v>115</v>
      </c>
      <c r="C101" s="130" t="s">
        <v>91</v>
      </c>
      <c r="D101" s="131" t="s">
        <v>78</v>
      </c>
      <c r="E101" s="131" t="s">
        <v>67</v>
      </c>
      <c r="F101" s="112">
        <f t="shared" si="1"/>
        <v>514.19999999999993</v>
      </c>
      <c r="G101" s="112">
        <f t="shared" si="2"/>
        <v>1114.1000000000001</v>
      </c>
      <c r="H101" s="133">
        <v>1714</v>
      </c>
      <c r="I101" s="112">
        <f t="shared" si="3"/>
        <v>2571</v>
      </c>
      <c r="J101" s="112">
        <f t="shared" si="4"/>
        <v>3428</v>
      </c>
      <c r="K101" s="114">
        <v>1005251</v>
      </c>
      <c r="L101" s="115">
        <f t="shared" si="5"/>
        <v>113928.44666666666</v>
      </c>
      <c r="M101" s="116">
        <v>0.65</v>
      </c>
      <c r="N101" s="117">
        <v>0.11333333333333333</v>
      </c>
      <c r="O101" s="117">
        <v>0.17280813214739518</v>
      </c>
      <c r="P101" s="3"/>
      <c r="Q101" s="3"/>
      <c r="R101" s="3"/>
    </row>
    <row r="102" spans="1:35" ht="15.75" hidden="1" customHeight="1">
      <c r="A102" s="108" t="str">
        <f t="shared" si="0"/>
        <v xml:space="preserve">SC3_CRICIÚMASUPER TELA </v>
      </c>
      <c r="B102" s="108" t="s">
        <v>115</v>
      </c>
      <c r="C102" s="130" t="s">
        <v>92</v>
      </c>
      <c r="D102" s="131" t="s">
        <v>78</v>
      </c>
      <c r="E102" s="131" t="s">
        <v>93</v>
      </c>
      <c r="F102" s="112">
        <f t="shared" si="1"/>
        <v>420.9</v>
      </c>
      <c r="G102" s="112">
        <f t="shared" si="2"/>
        <v>911.95</v>
      </c>
      <c r="H102" s="133">
        <v>1403</v>
      </c>
      <c r="I102" s="112">
        <f t="shared" si="3"/>
        <v>2104.5</v>
      </c>
      <c r="J102" s="112">
        <f t="shared" si="4"/>
        <v>2806</v>
      </c>
      <c r="K102" s="114">
        <v>1005251</v>
      </c>
      <c r="L102" s="115">
        <f t="shared" si="5"/>
        <v>113928.44666666632</v>
      </c>
      <c r="M102" s="116">
        <v>0.65</v>
      </c>
      <c r="N102" s="117">
        <v>0.11333333333333299</v>
      </c>
      <c r="O102" s="117">
        <v>0.17280813214739499</v>
      </c>
      <c r="P102" s="3"/>
      <c r="Q102" s="3"/>
      <c r="R102" s="3"/>
    </row>
    <row r="103" spans="1:35" ht="15.75" hidden="1" customHeight="1">
      <c r="A103" s="108" t="str">
        <f t="shared" si="0"/>
        <v>SC3_CRICIÚMASÉRIE DE SÁBADO</v>
      </c>
      <c r="B103" s="108" t="s">
        <v>115</v>
      </c>
      <c r="C103" s="135" t="s">
        <v>94</v>
      </c>
      <c r="D103" s="110" t="s">
        <v>95</v>
      </c>
      <c r="E103" s="119" t="s">
        <v>96</v>
      </c>
      <c r="F103" s="112">
        <f t="shared" si="1"/>
        <v>206.7</v>
      </c>
      <c r="G103" s="112">
        <f t="shared" si="2"/>
        <v>447.85</v>
      </c>
      <c r="H103" s="133">
        <v>689</v>
      </c>
      <c r="I103" s="112">
        <f t="shared" si="3"/>
        <v>1033.5</v>
      </c>
      <c r="J103" s="112">
        <f t="shared" si="4"/>
        <v>1378</v>
      </c>
      <c r="K103" s="114">
        <v>1005251</v>
      </c>
      <c r="L103" s="115">
        <f t="shared" si="5"/>
        <v>113928.44666666632</v>
      </c>
      <c r="M103" s="116">
        <v>0.65</v>
      </c>
      <c r="N103" s="117">
        <v>0.11333333333333299</v>
      </c>
      <c r="O103" s="117">
        <v>0.17280813214739499</v>
      </c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5.75" hidden="1" customHeight="1">
      <c r="A104" s="108" t="str">
        <f t="shared" si="0"/>
        <v>SC3_CRICIÚMAAGRO SAÚDE E COOPERAÇÃO</v>
      </c>
      <c r="B104" s="108" t="s">
        <v>115</v>
      </c>
      <c r="C104" s="130" t="s">
        <v>97</v>
      </c>
      <c r="D104" s="131" t="s">
        <v>98</v>
      </c>
      <c r="E104" s="131" t="s">
        <v>99</v>
      </c>
      <c r="F104" s="112">
        <f t="shared" si="1"/>
        <v>321.94151999999991</v>
      </c>
      <c r="G104" s="112">
        <f t="shared" si="2"/>
        <v>697.53995999999995</v>
      </c>
      <c r="H104" s="132">
        <v>1073.1383999999998</v>
      </c>
      <c r="I104" s="112">
        <f t="shared" si="3"/>
        <v>1609.7075999999997</v>
      </c>
      <c r="J104" s="112">
        <f t="shared" si="4"/>
        <v>2146.2767999999996</v>
      </c>
      <c r="K104" s="114">
        <v>1005251</v>
      </c>
      <c r="L104" s="115">
        <f t="shared" si="5"/>
        <v>107226.77333333335</v>
      </c>
      <c r="M104" s="116">
        <v>0.65</v>
      </c>
      <c r="N104" s="117">
        <v>0.10666666666666667</v>
      </c>
      <c r="O104" s="117">
        <v>0.15477629987908101</v>
      </c>
      <c r="P104" s="3"/>
      <c r="Q104" s="3"/>
      <c r="R104" s="3"/>
    </row>
    <row r="105" spans="1:35" ht="15.75" hidden="1" customHeight="1">
      <c r="A105" s="108" t="str">
        <f t="shared" si="0"/>
        <v>SC3_CRICIÚMACINE MAIOR</v>
      </c>
      <c r="B105" s="108" t="s">
        <v>115</v>
      </c>
      <c r="C105" s="130" t="s">
        <v>100</v>
      </c>
      <c r="D105" s="131" t="s">
        <v>98</v>
      </c>
      <c r="E105" s="131" t="s">
        <v>85</v>
      </c>
      <c r="F105" s="112">
        <f t="shared" si="1"/>
        <v>435</v>
      </c>
      <c r="G105" s="112">
        <f t="shared" si="2"/>
        <v>942.5</v>
      </c>
      <c r="H105" s="133">
        <v>1450</v>
      </c>
      <c r="I105" s="112">
        <f t="shared" si="3"/>
        <v>2175</v>
      </c>
      <c r="J105" s="112">
        <f t="shared" si="4"/>
        <v>2900</v>
      </c>
      <c r="K105" s="114">
        <v>1005251</v>
      </c>
      <c r="L105" s="115">
        <f t="shared" si="5"/>
        <v>107226.77333333335</v>
      </c>
      <c r="M105" s="116">
        <v>0.65</v>
      </c>
      <c r="N105" s="117">
        <v>0.10666666666666667</v>
      </c>
      <c r="O105" s="117">
        <v>0.15477629987908101</v>
      </c>
      <c r="P105" s="3"/>
      <c r="Q105" s="3"/>
      <c r="R105" s="3"/>
    </row>
    <row r="106" spans="1:35" ht="15.75" hidden="1" customHeight="1">
      <c r="A106" s="108" t="str">
        <f t="shared" si="0"/>
        <v>SC3_CRICIÚMAHORA DO FARO</v>
      </c>
      <c r="B106" s="108" t="s">
        <v>115</v>
      </c>
      <c r="C106" s="130" t="s">
        <v>101</v>
      </c>
      <c r="D106" s="131" t="s">
        <v>98</v>
      </c>
      <c r="E106" s="131" t="s">
        <v>102</v>
      </c>
      <c r="F106" s="112">
        <f t="shared" si="1"/>
        <v>605.1</v>
      </c>
      <c r="G106" s="112">
        <f t="shared" si="2"/>
        <v>1311.05</v>
      </c>
      <c r="H106" s="133">
        <v>2017</v>
      </c>
      <c r="I106" s="112">
        <f t="shared" si="3"/>
        <v>3025.5</v>
      </c>
      <c r="J106" s="112">
        <f t="shared" si="4"/>
        <v>4034</v>
      </c>
      <c r="K106" s="114">
        <v>1005251</v>
      </c>
      <c r="L106" s="115">
        <f t="shared" si="5"/>
        <v>107226.77333333335</v>
      </c>
      <c r="M106" s="116">
        <v>0.65</v>
      </c>
      <c r="N106" s="117">
        <v>0.10666666666666667</v>
      </c>
      <c r="O106" s="117">
        <v>0.15477629987908101</v>
      </c>
      <c r="P106" s="3"/>
      <c r="Q106" s="3"/>
      <c r="R106" s="3"/>
    </row>
    <row r="107" spans="1:35" ht="15.75" hidden="1" customHeight="1">
      <c r="A107" s="108" t="str">
        <f t="shared" si="0"/>
        <v>SC3_CRICIÚMAREALITY SHOW 4</v>
      </c>
      <c r="B107" s="108" t="s">
        <v>115</v>
      </c>
      <c r="C107" s="121" t="s">
        <v>103</v>
      </c>
      <c r="D107" s="131" t="s">
        <v>98</v>
      </c>
      <c r="E107" s="131" t="s">
        <v>61</v>
      </c>
      <c r="F107" s="112">
        <f t="shared" si="1"/>
        <v>527.69999999999993</v>
      </c>
      <c r="G107" s="112">
        <f t="shared" si="2"/>
        <v>1143.3500000000001</v>
      </c>
      <c r="H107" s="133">
        <v>1759</v>
      </c>
      <c r="I107" s="112">
        <f t="shared" si="3"/>
        <v>2638.5</v>
      </c>
      <c r="J107" s="112">
        <f t="shared" si="4"/>
        <v>3518</v>
      </c>
      <c r="K107" s="114">
        <v>1005251</v>
      </c>
      <c r="L107" s="115">
        <f t="shared" si="5"/>
        <v>107226.77333333335</v>
      </c>
      <c r="M107" s="116">
        <v>0.65</v>
      </c>
      <c r="N107" s="117">
        <v>0.10666666666666667</v>
      </c>
      <c r="O107" s="117">
        <v>0.15477629987908101</v>
      </c>
      <c r="P107" s="3"/>
      <c r="Q107" s="3"/>
      <c r="R107" s="3"/>
    </row>
    <row r="108" spans="1:35" ht="15.75" hidden="1" customHeight="1">
      <c r="A108" s="108" t="str">
        <f t="shared" si="0"/>
        <v>SC3_CRICIÚMADOMINGO ESPETACULAR</v>
      </c>
      <c r="B108" s="108" t="s">
        <v>115</v>
      </c>
      <c r="C108" s="130" t="s">
        <v>104</v>
      </c>
      <c r="D108" s="131" t="s">
        <v>98</v>
      </c>
      <c r="E108" s="131" t="s">
        <v>65</v>
      </c>
      <c r="F108" s="112">
        <f t="shared" si="1"/>
        <v>1162.2</v>
      </c>
      <c r="G108" s="112">
        <f t="shared" si="2"/>
        <v>2518.1</v>
      </c>
      <c r="H108" s="133">
        <v>3874</v>
      </c>
      <c r="I108" s="112">
        <f t="shared" si="3"/>
        <v>5811</v>
      </c>
      <c r="J108" s="112">
        <f t="shared" si="4"/>
        <v>7748</v>
      </c>
      <c r="K108" s="114">
        <v>1005251</v>
      </c>
      <c r="L108" s="115">
        <f t="shared" si="5"/>
        <v>107226.77333333335</v>
      </c>
      <c r="M108" s="116">
        <v>0.65</v>
      </c>
      <c r="N108" s="117">
        <v>0.10666666666666667</v>
      </c>
      <c r="O108" s="117">
        <v>0.15477629987908101</v>
      </c>
      <c r="P108" s="3"/>
      <c r="Q108" s="3"/>
      <c r="R108" s="3"/>
    </row>
    <row r="109" spans="1:35" ht="15.75" hidden="1" customHeight="1">
      <c r="A109" s="108" t="str">
        <f t="shared" si="0"/>
        <v>SC3_CRICIÚMACÂMERA RECORD</v>
      </c>
      <c r="B109" s="108" t="s">
        <v>115</v>
      </c>
      <c r="C109" s="130" t="s">
        <v>105</v>
      </c>
      <c r="D109" s="131" t="s">
        <v>98</v>
      </c>
      <c r="E109" s="131" t="s">
        <v>76</v>
      </c>
      <c r="F109" s="112">
        <f t="shared" si="1"/>
        <v>445.8</v>
      </c>
      <c r="G109" s="112">
        <f t="shared" si="2"/>
        <v>965.9</v>
      </c>
      <c r="H109" s="133">
        <v>1486</v>
      </c>
      <c r="I109" s="112">
        <f t="shared" si="3"/>
        <v>2229</v>
      </c>
      <c r="J109" s="112">
        <f t="shared" si="4"/>
        <v>2972</v>
      </c>
      <c r="K109" s="114">
        <v>1005251</v>
      </c>
      <c r="L109" s="115">
        <f t="shared" si="5"/>
        <v>107226.77333333335</v>
      </c>
      <c r="M109" s="116">
        <v>0.65</v>
      </c>
      <c r="N109" s="117">
        <v>0.10666666666666667</v>
      </c>
      <c r="O109" s="117">
        <v>0.15477629987908101</v>
      </c>
      <c r="P109" s="3"/>
      <c r="Q109" s="3"/>
      <c r="R109" s="3"/>
    </row>
    <row r="110" spans="1:35" ht="15.75" hidden="1" customHeight="1">
      <c r="A110" s="108" t="str">
        <f t="shared" si="0"/>
        <v>SC3_CRICIÚMASERIE DE DOMINGO</v>
      </c>
      <c r="B110" s="108" t="s">
        <v>115</v>
      </c>
      <c r="C110" s="130" t="s">
        <v>106</v>
      </c>
      <c r="D110" s="131" t="s">
        <v>98</v>
      </c>
      <c r="E110" s="131" t="s">
        <v>107</v>
      </c>
      <c r="F110" s="112">
        <f t="shared" si="1"/>
        <v>206.7</v>
      </c>
      <c r="G110" s="112">
        <f t="shared" si="2"/>
        <v>447.85</v>
      </c>
      <c r="H110" s="133">
        <v>689</v>
      </c>
      <c r="I110" s="112">
        <f t="shared" si="3"/>
        <v>1033.5</v>
      </c>
      <c r="J110" s="112">
        <f t="shared" si="4"/>
        <v>1378</v>
      </c>
      <c r="K110" s="114">
        <v>1005251</v>
      </c>
      <c r="L110" s="115">
        <f t="shared" si="5"/>
        <v>107226.77333333335</v>
      </c>
      <c r="M110" s="116">
        <v>0.65</v>
      </c>
      <c r="N110" s="117">
        <v>0.10666666666666667</v>
      </c>
      <c r="O110" s="117">
        <v>0.15477629987908101</v>
      </c>
      <c r="P110" s="3"/>
      <c r="Q110" s="3"/>
      <c r="R110" s="3"/>
    </row>
    <row r="111" spans="1:35" ht="15.75" hidden="1" customHeight="1">
      <c r="A111" s="108" t="str">
        <f t="shared" si="0"/>
        <v>SC3_CRICIÚMAABERTURA / 12H00</v>
      </c>
      <c r="B111" s="108" t="s">
        <v>115</v>
      </c>
      <c r="C111" s="130" t="s">
        <v>108</v>
      </c>
      <c r="D111" s="131" t="s">
        <v>74</v>
      </c>
      <c r="E111" s="131" t="s">
        <v>79</v>
      </c>
      <c r="F111" s="112">
        <f t="shared" si="1"/>
        <v>198.58200000000002</v>
      </c>
      <c r="G111" s="112">
        <f t="shared" si="2"/>
        <v>430.26100000000002</v>
      </c>
      <c r="H111" s="133">
        <v>661.94</v>
      </c>
      <c r="I111" s="112">
        <f t="shared" si="3"/>
        <v>992.91000000000008</v>
      </c>
      <c r="J111" s="112">
        <f t="shared" si="4"/>
        <v>1323.88</v>
      </c>
      <c r="K111" s="114">
        <v>1005251</v>
      </c>
      <c r="L111" s="115">
        <f t="shared" si="5"/>
        <v>96504.096000000005</v>
      </c>
      <c r="M111" s="116">
        <v>0.65</v>
      </c>
      <c r="N111" s="117">
        <v>9.6000000000000002E-2</v>
      </c>
      <c r="O111" s="117">
        <v>0.29099999999999998</v>
      </c>
      <c r="P111" s="3"/>
      <c r="Q111" s="3"/>
      <c r="R111" s="3"/>
    </row>
    <row r="112" spans="1:35" ht="15.75" hidden="1" customHeight="1">
      <c r="A112" s="108" t="str">
        <f t="shared" si="0"/>
        <v>SC3_CRICIÚMA12H00 / 18H00</v>
      </c>
      <c r="B112" s="108" t="s">
        <v>115</v>
      </c>
      <c r="C112" s="130" t="s">
        <v>109</v>
      </c>
      <c r="D112" s="131" t="s">
        <v>74</v>
      </c>
      <c r="E112" s="131" t="s">
        <v>83</v>
      </c>
      <c r="F112" s="112">
        <f t="shared" si="1"/>
        <v>223.422</v>
      </c>
      <c r="G112" s="112">
        <f t="shared" si="2"/>
        <v>484.08100000000002</v>
      </c>
      <c r="H112" s="133">
        <v>744.74</v>
      </c>
      <c r="I112" s="112">
        <f t="shared" si="3"/>
        <v>1117.1100000000001</v>
      </c>
      <c r="J112" s="112">
        <f t="shared" si="4"/>
        <v>1489.48</v>
      </c>
      <c r="K112" s="114">
        <v>1005251</v>
      </c>
      <c r="L112" s="115">
        <f t="shared" si="5"/>
        <v>62325.561999999998</v>
      </c>
      <c r="M112" s="116">
        <v>0.65</v>
      </c>
      <c r="N112" s="117">
        <v>6.2E-2</v>
      </c>
      <c r="O112" s="117">
        <v>0.20300000000000001</v>
      </c>
      <c r="P112" s="3"/>
      <c r="Q112" s="3"/>
      <c r="R112" s="3"/>
    </row>
    <row r="113" spans="1:35" ht="15.75" hidden="1" customHeight="1">
      <c r="A113" s="108" t="str">
        <f t="shared" si="0"/>
        <v>SC3_CRICIÚMA18H00 / ENCERRAMENTO</v>
      </c>
      <c r="B113" s="108" t="s">
        <v>115</v>
      </c>
      <c r="C113" s="130" t="s">
        <v>110</v>
      </c>
      <c r="D113" s="131" t="s">
        <v>74</v>
      </c>
      <c r="E113" s="131" t="s">
        <v>61</v>
      </c>
      <c r="F113" s="112">
        <f t="shared" si="1"/>
        <v>637.69799999999998</v>
      </c>
      <c r="G113" s="112">
        <f t="shared" si="2"/>
        <v>1381.6789999999999</v>
      </c>
      <c r="H113" s="133">
        <v>2125.66</v>
      </c>
      <c r="I113" s="112">
        <f t="shared" si="3"/>
        <v>3188.49</v>
      </c>
      <c r="J113" s="112">
        <f t="shared" si="4"/>
        <v>4251.32</v>
      </c>
      <c r="K113" s="114">
        <v>1005251</v>
      </c>
      <c r="L113" s="115">
        <f t="shared" si="5"/>
        <v>101530.35100000001</v>
      </c>
      <c r="M113" s="116">
        <v>0.65</v>
      </c>
      <c r="N113" s="117">
        <v>0.10100000000000001</v>
      </c>
      <c r="O113" s="117">
        <v>0.20200000000000001</v>
      </c>
      <c r="P113" s="3"/>
      <c r="Q113" s="3"/>
      <c r="R113" s="3"/>
    </row>
    <row r="114" spans="1:35" ht="15.75" hidden="1" customHeight="1">
      <c r="A114" s="108" t="str">
        <f t="shared" si="0"/>
        <v>SC3_CRICIÚMAABERTURA / ENCERRAMENTO</v>
      </c>
      <c r="B114" s="108" t="s">
        <v>115</v>
      </c>
      <c r="C114" s="130" t="s">
        <v>111</v>
      </c>
      <c r="D114" s="131" t="s">
        <v>74</v>
      </c>
      <c r="E114" s="131" t="s">
        <v>79</v>
      </c>
      <c r="F114" s="112">
        <f t="shared" si="1"/>
        <v>463.12799999999999</v>
      </c>
      <c r="G114" s="112">
        <f t="shared" si="2"/>
        <v>1003.4440000000001</v>
      </c>
      <c r="H114" s="133">
        <v>1543.76</v>
      </c>
      <c r="I114" s="112">
        <f t="shared" si="3"/>
        <v>2315.64</v>
      </c>
      <c r="J114" s="112">
        <f t="shared" si="4"/>
        <v>3087.52</v>
      </c>
      <c r="K114" s="114">
        <v>1005251</v>
      </c>
      <c r="L114" s="115">
        <f t="shared" si="5"/>
        <v>92483.092000000004</v>
      </c>
      <c r="M114" s="116">
        <v>0.65</v>
      </c>
      <c r="N114" s="117">
        <v>9.1999999999999998E-2</v>
      </c>
      <c r="O114" s="117">
        <v>0.23100000000000001</v>
      </c>
      <c r="P114" s="3"/>
      <c r="Q114" s="3"/>
      <c r="R114" s="3"/>
    </row>
    <row r="115" spans="1:35" ht="15.75" hidden="1" customHeight="1">
      <c r="A115" s="136" t="str">
        <f t="shared" si="0"/>
        <v>SC4_JOINVILLESC NO AR</v>
      </c>
      <c r="B115" s="136" t="s">
        <v>116</v>
      </c>
      <c r="C115" s="137" t="s">
        <v>45</v>
      </c>
      <c r="D115" s="127" t="s">
        <v>46</v>
      </c>
      <c r="E115" s="127" t="s">
        <v>47</v>
      </c>
      <c r="F115" s="138">
        <f t="shared" si="1"/>
        <v>235.52063999999996</v>
      </c>
      <c r="G115" s="138">
        <f t="shared" si="2"/>
        <v>510.29471999999993</v>
      </c>
      <c r="H115" s="132">
        <v>785.0687999999999</v>
      </c>
      <c r="I115" s="138">
        <f t="shared" si="3"/>
        <v>1177.6031999999998</v>
      </c>
      <c r="J115" s="138">
        <f t="shared" si="4"/>
        <v>1570.1375999999998</v>
      </c>
      <c r="K115" s="114">
        <v>1448649</v>
      </c>
      <c r="L115" s="139">
        <f t="shared" si="5"/>
        <v>193605.90281249513</v>
      </c>
      <c r="M115" s="116">
        <v>0.65</v>
      </c>
      <c r="N115" s="117">
        <v>0.13364583333332997</v>
      </c>
      <c r="O115" s="117">
        <v>0.35629734848482253</v>
      </c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5.75" hidden="1" customHeight="1">
      <c r="A116" s="136" t="str">
        <f t="shared" si="0"/>
        <v>SC4_JOINVILLEFALA BRASIL</v>
      </c>
      <c r="B116" s="136" t="s">
        <v>116</v>
      </c>
      <c r="C116" s="137" t="s">
        <v>48</v>
      </c>
      <c r="D116" s="127" t="s">
        <v>46</v>
      </c>
      <c r="E116" s="127" t="s">
        <v>49</v>
      </c>
      <c r="F116" s="138">
        <f t="shared" si="1"/>
        <v>614.69999999999993</v>
      </c>
      <c r="G116" s="138">
        <f t="shared" si="2"/>
        <v>1024.5</v>
      </c>
      <c r="H116" s="133">
        <v>2049</v>
      </c>
      <c r="I116" s="138">
        <f t="shared" si="3"/>
        <v>3073.5</v>
      </c>
      <c r="J116" s="138">
        <f t="shared" si="4"/>
        <v>4098</v>
      </c>
      <c r="K116" s="114">
        <v>1448649</v>
      </c>
      <c r="L116" s="139">
        <f t="shared" si="5"/>
        <v>144864.89999999962</v>
      </c>
      <c r="M116" s="116">
        <v>0.5</v>
      </c>
      <c r="N116" s="117">
        <v>9.9999999999999728E-2</v>
      </c>
      <c r="O116" s="117">
        <v>0.35680332739155862</v>
      </c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1:35" ht="15.75" hidden="1" customHeight="1">
      <c r="A117" s="136" t="str">
        <f t="shared" si="0"/>
        <v>SC4_JOINVILLEHOJE EM DIA</v>
      </c>
      <c r="B117" s="136" t="s">
        <v>116</v>
      </c>
      <c r="C117" s="137" t="s">
        <v>50</v>
      </c>
      <c r="D117" s="127" t="s">
        <v>46</v>
      </c>
      <c r="E117" s="127" t="s">
        <v>51</v>
      </c>
      <c r="F117" s="138">
        <f t="shared" si="1"/>
        <v>727.8</v>
      </c>
      <c r="G117" s="138">
        <f t="shared" si="2"/>
        <v>1213</v>
      </c>
      <c r="H117" s="133">
        <v>2426</v>
      </c>
      <c r="I117" s="138">
        <f t="shared" si="3"/>
        <v>3639</v>
      </c>
      <c r="J117" s="138">
        <f t="shared" si="4"/>
        <v>4852</v>
      </c>
      <c r="K117" s="114">
        <v>1448649</v>
      </c>
      <c r="L117" s="139">
        <f t="shared" si="5"/>
        <v>138828.86249999964</v>
      </c>
      <c r="M117" s="116">
        <v>0.5</v>
      </c>
      <c r="N117" s="117">
        <v>9.5833333333333076E-2</v>
      </c>
      <c r="O117" s="117">
        <v>0.30263157894736498</v>
      </c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1:35" ht="15.75" hidden="1" customHeight="1">
      <c r="A118" s="136" t="str">
        <f t="shared" si="0"/>
        <v>SC4_JOINVILLEBALANÇO GERAL SC</v>
      </c>
      <c r="B118" s="136" t="s">
        <v>116</v>
      </c>
      <c r="C118" s="137" t="s">
        <v>52</v>
      </c>
      <c r="D118" s="127" t="s">
        <v>46</v>
      </c>
      <c r="E118" s="129" t="s">
        <v>53</v>
      </c>
      <c r="F118" s="138">
        <f t="shared" si="1"/>
        <v>914.54183999999987</v>
      </c>
      <c r="G118" s="138">
        <f t="shared" si="2"/>
        <v>1981.5073199999997</v>
      </c>
      <c r="H118" s="132">
        <v>3048.4727999999996</v>
      </c>
      <c r="I118" s="138">
        <f t="shared" si="3"/>
        <v>4572.7091999999993</v>
      </c>
      <c r="J118" s="138">
        <f t="shared" si="4"/>
        <v>6096.9455999999991</v>
      </c>
      <c r="K118" s="114">
        <v>1448649</v>
      </c>
      <c r="L118" s="139">
        <f t="shared" si="5"/>
        <v>211261.31249999933</v>
      </c>
      <c r="M118" s="116">
        <v>0.65</v>
      </c>
      <c r="N118" s="117">
        <v>0.14583333333333287</v>
      </c>
      <c r="O118" s="117">
        <v>0.33723354592882476</v>
      </c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1:35" ht="15.75" hidden="1" customHeight="1">
      <c r="A119" s="136" t="str">
        <f t="shared" si="0"/>
        <v>SC4_JOINVILLETRIBUNA DO POVO</v>
      </c>
      <c r="B119" s="136" t="s">
        <v>116</v>
      </c>
      <c r="C119" s="137" t="s">
        <v>117</v>
      </c>
      <c r="D119" s="127" t="s">
        <v>46</v>
      </c>
      <c r="E119" s="129" t="s">
        <v>114</v>
      </c>
      <c r="F119" s="138">
        <f t="shared" si="1"/>
        <v>688.20143999999993</v>
      </c>
      <c r="G119" s="138">
        <f t="shared" si="2"/>
        <v>1491.1031199999998</v>
      </c>
      <c r="H119" s="132">
        <v>2294.0047999999997</v>
      </c>
      <c r="I119" s="138">
        <f t="shared" si="3"/>
        <v>3441.0071999999996</v>
      </c>
      <c r="J119" s="138">
        <f t="shared" si="4"/>
        <v>4588.0095999999994</v>
      </c>
      <c r="K119" s="114">
        <v>1448649</v>
      </c>
      <c r="L119" s="139">
        <f t="shared" si="5"/>
        <v>193153.1999999994</v>
      </c>
      <c r="M119" s="116">
        <v>0.65</v>
      </c>
      <c r="N119" s="117">
        <v>0.13333333333333292</v>
      </c>
      <c r="O119" s="117">
        <v>0.31067961165048263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1:35" ht="15.75" hidden="1" customHeight="1">
      <c r="A120" s="136" t="str">
        <f t="shared" si="0"/>
        <v>SC4_JOINVILLEVER MAIS</v>
      </c>
      <c r="B120" s="136" t="s">
        <v>116</v>
      </c>
      <c r="C120" s="137" t="s">
        <v>113</v>
      </c>
      <c r="D120" s="127" t="s">
        <v>46</v>
      </c>
      <c r="E120" s="129" t="s">
        <v>114</v>
      </c>
      <c r="F120" s="138">
        <f t="shared" si="1"/>
        <v>581.20416</v>
      </c>
      <c r="G120" s="138">
        <f t="shared" si="2"/>
        <v>1259.27568</v>
      </c>
      <c r="H120" s="134">
        <v>1937.3471999999999</v>
      </c>
      <c r="I120" s="138">
        <f t="shared" si="3"/>
        <v>2906.0207999999998</v>
      </c>
      <c r="J120" s="138">
        <f t="shared" si="4"/>
        <v>3874.6943999999999</v>
      </c>
      <c r="K120" s="114">
        <v>1448649</v>
      </c>
      <c r="L120" s="139">
        <f t="shared" si="5"/>
        <v>126756.78749999969</v>
      </c>
      <c r="M120" s="116">
        <v>0.65</v>
      </c>
      <c r="N120" s="117">
        <v>8.7499999999999786E-2</v>
      </c>
      <c r="O120" s="117">
        <v>0.25925925925925636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1:35" ht="15.75" hidden="1" customHeight="1">
      <c r="A121" s="136" t="str">
        <f t="shared" si="0"/>
        <v>SC4_JOINVILLENOVELA DA TARDE 1</v>
      </c>
      <c r="B121" s="136" t="s">
        <v>116</v>
      </c>
      <c r="C121" s="137" t="s">
        <v>56</v>
      </c>
      <c r="D121" s="127" t="s">
        <v>46</v>
      </c>
      <c r="E121" s="129" t="s">
        <v>57</v>
      </c>
      <c r="F121" s="138">
        <f t="shared" si="1"/>
        <v>938.4</v>
      </c>
      <c r="G121" s="138">
        <f t="shared" si="2"/>
        <v>1564</v>
      </c>
      <c r="H121" s="133">
        <v>3128</v>
      </c>
      <c r="I121" s="138">
        <f t="shared" si="3"/>
        <v>4692</v>
      </c>
      <c r="J121" s="138">
        <f t="shared" si="4"/>
        <v>6256</v>
      </c>
      <c r="K121" s="114">
        <v>1448649</v>
      </c>
      <c r="L121" s="139">
        <f t="shared" si="5"/>
        <v>132376.54655172379</v>
      </c>
      <c r="M121" s="116">
        <v>0.5</v>
      </c>
      <c r="N121" s="117">
        <v>9.1379310344827352E-2</v>
      </c>
      <c r="O121" s="117">
        <v>0.2654073480055808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1:35" ht="15.75" hidden="1" customHeight="1">
      <c r="A122" s="136" t="str">
        <f t="shared" si="0"/>
        <v>SC4_JOINVILLECIDADE ALERTA NACIONAL</v>
      </c>
      <c r="B122" s="136" t="s">
        <v>116</v>
      </c>
      <c r="C122" s="137" t="s">
        <v>58</v>
      </c>
      <c r="D122" s="127" t="s">
        <v>46</v>
      </c>
      <c r="E122" s="129" t="s">
        <v>59</v>
      </c>
      <c r="F122" s="138">
        <f t="shared" si="1"/>
        <v>716.4</v>
      </c>
      <c r="G122" s="138">
        <f t="shared" si="2"/>
        <v>1552.2</v>
      </c>
      <c r="H122" s="133">
        <v>2388</v>
      </c>
      <c r="I122" s="138">
        <f t="shared" si="3"/>
        <v>3582</v>
      </c>
      <c r="J122" s="138">
        <f t="shared" si="4"/>
        <v>4776</v>
      </c>
      <c r="K122" s="114">
        <v>1448649</v>
      </c>
      <c r="L122" s="139">
        <f t="shared" si="5"/>
        <v>144864.89999999962</v>
      </c>
      <c r="M122" s="116">
        <v>0.65</v>
      </c>
      <c r="N122" s="117">
        <v>9.9999999999999728E-2</v>
      </c>
      <c r="O122" s="117">
        <v>0.2790697674418573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1:35" ht="15.75" hidden="1" customHeight="1">
      <c r="A123" s="136" t="str">
        <f t="shared" si="0"/>
        <v>SC4_JOINVILLECIDADE ALERTA SC</v>
      </c>
      <c r="B123" s="136" t="s">
        <v>116</v>
      </c>
      <c r="C123" s="137" t="s">
        <v>60</v>
      </c>
      <c r="D123" s="127" t="s">
        <v>46</v>
      </c>
      <c r="E123" s="129" t="s">
        <v>61</v>
      </c>
      <c r="F123" s="138">
        <f t="shared" si="1"/>
        <v>689.15111999999999</v>
      </c>
      <c r="G123" s="138">
        <f t="shared" si="2"/>
        <v>1493.16076</v>
      </c>
      <c r="H123" s="134">
        <v>2297.1704</v>
      </c>
      <c r="I123" s="138">
        <f t="shared" si="3"/>
        <v>3445.7556</v>
      </c>
      <c r="J123" s="138">
        <f t="shared" si="4"/>
        <v>4594.3407999999999</v>
      </c>
      <c r="K123" s="114">
        <v>1448649</v>
      </c>
      <c r="L123" s="139">
        <f t="shared" si="5"/>
        <v>259549.61249999929</v>
      </c>
      <c r="M123" s="116">
        <v>0.65</v>
      </c>
      <c r="N123" s="117">
        <v>0.17916666666666617</v>
      </c>
      <c r="O123" s="117">
        <v>0.3739130434782581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1:35" ht="15.75" hidden="1" customHeight="1">
      <c r="A124" s="136" t="str">
        <f t="shared" si="0"/>
        <v>SC4_JOINVILLEND NOTÍCIAS</v>
      </c>
      <c r="B124" s="136" t="s">
        <v>116</v>
      </c>
      <c r="C124" s="137" t="s">
        <v>62</v>
      </c>
      <c r="D124" s="127" t="s">
        <v>46</v>
      </c>
      <c r="E124" s="129" t="s">
        <v>63</v>
      </c>
      <c r="F124" s="138">
        <f t="shared" si="1"/>
        <v>1196.5967999999998</v>
      </c>
      <c r="G124" s="138">
        <f t="shared" si="2"/>
        <v>2592.6263999999996</v>
      </c>
      <c r="H124" s="134">
        <v>3988.6559999999995</v>
      </c>
      <c r="I124" s="138">
        <f t="shared" si="3"/>
        <v>5982.9839999999995</v>
      </c>
      <c r="J124" s="138">
        <f t="shared" si="4"/>
        <v>7977.311999999999</v>
      </c>
      <c r="K124" s="114">
        <v>1448649</v>
      </c>
      <c r="L124" s="139">
        <f t="shared" si="5"/>
        <v>235405.46249999924</v>
      </c>
      <c r="M124" s="116">
        <v>0.65</v>
      </c>
      <c r="N124" s="117">
        <v>0.16249999999999948</v>
      </c>
      <c r="O124" s="117">
        <v>0.30468749999999806</v>
      </c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1:35" ht="15.75" hidden="1" customHeight="1">
      <c r="A125" s="136" t="str">
        <f t="shared" si="0"/>
        <v>SC4_JOINVILLEJORNAL DA RECORD</v>
      </c>
      <c r="B125" s="136" t="s">
        <v>116</v>
      </c>
      <c r="C125" s="137" t="s">
        <v>64</v>
      </c>
      <c r="D125" s="127" t="s">
        <v>46</v>
      </c>
      <c r="E125" s="129" t="s">
        <v>65</v>
      </c>
      <c r="F125" s="138">
        <f t="shared" si="1"/>
        <v>1779.6</v>
      </c>
      <c r="G125" s="138">
        <f t="shared" si="2"/>
        <v>3855.8</v>
      </c>
      <c r="H125" s="133">
        <v>5932</v>
      </c>
      <c r="I125" s="138">
        <f t="shared" si="3"/>
        <v>8898</v>
      </c>
      <c r="J125" s="138">
        <f t="shared" si="4"/>
        <v>11864</v>
      </c>
      <c r="K125" s="114">
        <v>1448649</v>
      </c>
      <c r="L125" s="139">
        <f t="shared" si="5"/>
        <v>162973.01249999955</v>
      </c>
      <c r="M125" s="116">
        <v>0.65</v>
      </c>
      <c r="N125" s="117">
        <v>0.11249999999999968</v>
      </c>
      <c r="O125" s="117">
        <v>0.2170350609756084</v>
      </c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1:35" ht="15.75" hidden="1" customHeight="1">
      <c r="A126" s="136" t="str">
        <f t="shared" si="0"/>
        <v>SC4_JOINVILLENOVELA 3</v>
      </c>
      <c r="B126" s="136" t="s">
        <v>116</v>
      </c>
      <c r="C126" s="121" t="s">
        <v>66</v>
      </c>
      <c r="D126" s="127" t="s">
        <v>46</v>
      </c>
      <c r="E126" s="129" t="s">
        <v>67</v>
      </c>
      <c r="F126" s="138">
        <f t="shared" si="1"/>
        <v>1214.3999999999999</v>
      </c>
      <c r="G126" s="138">
        <f t="shared" si="2"/>
        <v>2631.2000000000003</v>
      </c>
      <c r="H126" s="133">
        <v>4048</v>
      </c>
      <c r="I126" s="138">
        <f t="shared" si="3"/>
        <v>6072</v>
      </c>
      <c r="J126" s="138">
        <f t="shared" si="4"/>
        <v>8096</v>
      </c>
      <c r="K126" s="114">
        <v>1448649</v>
      </c>
      <c r="L126" s="139">
        <f t="shared" si="5"/>
        <v>216090.14249999321</v>
      </c>
      <c r="M126" s="116">
        <v>0.65</v>
      </c>
      <c r="N126" s="117">
        <v>0.14916666666666198</v>
      </c>
      <c r="O126" s="117">
        <v>0.25681492109037352</v>
      </c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1:35" ht="15.75" hidden="1" customHeight="1">
      <c r="A127" s="136" t="str">
        <f t="shared" si="0"/>
        <v>SC4_JOINVILLENOVELA 22HS</v>
      </c>
      <c r="B127" s="136" t="s">
        <v>116</v>
      </c>
      <c r="C127" s="121" t="s">
        <v>68</v>
      </c>
      <c r="D127" s="127" t="s">
        <v>46</v>
      </c>
      <c r="E127" s="129" t="s">
        <v>69</v>
      </c>
      <c r="F127" s="138">
        <f t="shared" si="1"/>
        <v>953.09999999999991</v>
      </c>
      <c r="G127" s="138">
        <f t="shared" si="2"/>
        <v>2065.0500000000002</v>
      </c>
      <c r="H127" s="133">
        <v>3177</v>
      </c>
      <c r="I127" s="138">
        <f t="shared" si="3"/>
        <v>4765.5</v>
      </c>
      <c r="J127" s="138">
        <f t="shared" si="4"/>
        <v>6354</v>
      </c>
      <c r="K127" s="114">
        <v>1448649</v>
      </c>
      <c r="L127" s="139">
        <f t="shared" si="5"/>
        <v>171423.46499999502</v>
      </c>
      <c r="M127" s="116">
        <v>0.65</v>
      </c>
      <c r="N127" s="117">
        <v>0.11833333333332989</v>
      </c>
      <c r="O127" s="117">
        <v>0.23223602148544142</v>
      </c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1:35" ht="15.75" hidden="1" customHeight="1">
      <c r="A128" s="136" t="str">
        <f t="shared" si="0"/>
        <v>SC4_JOINVILLEREALITY SHOW 1</v>
      </c>
      <c r="B128" s="136" t="s">
        <v>116</v>
      </c>
      <c r="C128" s="121" t="s">
        <v>70</v>
      </c>
      <c r="D128" s="127" t="s">
        <v>46</v>
      </c>
      <c r="E128" s="129" t="s">
        <v>71</v>
      </c>
      <c r="F128" s="138">
        <f t="shared" si="1"/>
        <v>929.69999999999993</v>
      </c>
      <c r="G128" s="138">
        <f t="shared" si="2"/>
        <v>2014.3500000000001</v>
      </c>
      <c r="H128" s="133">
        <v>3099</v>
      </c>
      <c r="I128" s="138">
        <f t="shared" si="3"/>
        <v>4648.5</v>
      </c>
      <c r="J128" s="138">
        <f t="shared" si="4"/>
        <v>6198</v>
      </c>
      <c r="K128" s="114">
        <v>1448649</v>
      </c>
      <c r="L128" s="139">
        <f t="shared" si="5"/>
        <v>120841.47074999924</v>
      </c>
      <c r="M128" s="116">
        <v>0.65</v>
      </c>
      <c r="N128" s="117">
        <v>8.3416666666666139E-2</v>
      </c>
      <c r="O128" s="117">
        <v>0.22842184196960413</v>
      </c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1:35" ht="15.75" hidden="1" customHeight="1">
      <c r="A129" s="136" t="str">
        <f t="shared" si="0"/>
        <v>SC4_JOINVILLEREALITY SHOW 2 - A FAZENDA</v>
      </c>
      <c r="B129" s="136" t="s">
        <v>116</v>
      </c>
      <c r="C129" s="109" t="s">
        <v>72</v>
      </c>
      <c r="D129" s="127" t="s">
        <v>46</v>
      </c>
      <c r="E129" s="129" t="s">
        <v>71</v>
      </c>
      <c r="F129" s="138">
        <f t="shared" si="1"/>
        <v>1348.2</v>
      </c>
      <c r="G129" s="138">
        <f t="shared" si="2"/>
        <v>2921.1</v>
      </c>
      <c r="H129" s="133">
        <v>4494</v>
      </c>
      <c r="I129" s="138">
        <f t="shared" si="3"/>
        <v>6741</v>
      </c>
      <c r="J129" s="138">
        <f t="shared" si="4"/>
        <v>8988</v>
      </c>
      <c r="K129" s="114">
        <v>1448649</v>
      </c>
      <c r="L129" s="139">
        <f t="shared" si="5"/>
        <v>120841.47074999924</v>
      </c>
      <c r="M129" s="116">
        <v>0.65</v>
      </c>
      <c r="N129" s="117">
        <v>8.3416666666666139E-2</v>
      </c>
      <c r="O129" s="117">
        <v>0.22842184196960413</v>
      </c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1:35" ht="15.75" hidden="1" customHeight="1">
      <c r="A130" s="136" t="str">
        <f t="shared" si="0"/>
        <v>SC4_JOINVILLEREALITY SHOW 3 - Quilos Mortais</v>
      </c>
      <c r="B130" s="136" t="s">
        <v>116</v>
      </c>
      <c r="C130" s="109" t="s">
        <v>73</v>
      </c>
      <c r="D130" s="131" t="s">
        <v>74</v>
      </c>
      <c r="E130" s="129" t="s">
        <v>71</v>
      </c>
      <c r="F130" s="138">
        <f t="shared" si="1"/>
        <v>605.4</v>
      </c>
      <c r="G130" s="138">
        <f t="shared" si="2"/>
        <v>1311.7</v>
      </c>
      <c r="H130" s="133">
        <v>2018</v>
      </c>
      <c r="I130" s="138">
        <f t="shared" si="3"/>
        <v>3027</v>
      </c>
      <c r="J130" s="138">
        <f t="shared" si="4"/>
        <v>4036</v>
      </c>
      <c r="K130" s="114">
        <v>1448649</v>
      </c>
      <c r="L130" s="139">
        <f t="shared" si="5"/>
        <v>120841.47074999924</v>
      </c>
      <c r="M130" s="116">
        <v>0.65</v>
      </c>
      <c r="N130" s="117">
        <v>8.3416666666666139E-2</v>
      </c>
      <c r="O130" s="117">
        <v>0.22842184196960413</v>
      </c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1:35" ht="15.75" hidden="1" customHeight="1">
      <c r="A131" s="136" t="str">
        <f t="shared" si="0"/>
        <v>SC4_JOINVILLESÉRIE PREMIUM</v>
      </c>
      <c r="B131" s="136" t="s">
        <v>116</v>
      </c>
      <c r="C131" s="121" t="s">
        <v>75</v>
      </c>
      <c r="D131" s="127" t="s">
        <v>46</v>
      </c>
      <c r="E131" s="129" t="s">
        <v>76</v>
      </c>
      <c r="F131" s="138">
        <f t="shared" si="1"/>
        <v>657</v>
      </c>
      <c r="G131" s="138">
        <f t="shared" si="2"/>
        <v>1423.5</v>
      </c>
      <c r="H131" s="133">
        <v>2190</v>
      </c>
      <c r="I131" s="138">
        <f t="shared" si="3"/>
        <v>3285</v>
      </c>
      <c r="J131" s="138">
        <f t="shared" si="4"/>
        <v>4380</v>
      </c>
      <c r="K131" s="114">
        <v>1448649</v>
      </c>
      <c r="L131" s="139">
        <f t="shared" si="5"/>
        <v>102009.03375000146</v>
      </c>
      <c r="M131" s="116">
        <v>0.65</v>
      </c>
      <c r="N131" s="117">
        <v>7.0416666666667668E-2</v>
      </c>
      <c r="O131" s="117">
        <v>0.23407202216068995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1:35" ht="15.75" hidden="1" customHeight="1">
      <c r="A132" s="136" t="str">
        <f t="shared" si="0"/>
        <v>SC4_JOINVILLEBRASIL CAMINHONEIRO</v>
      </c>
      <c r="B132" s="136" t="s">
        <v>116</v>
      </c>
      <c r="C132" s="121" t="s">
        <v>77</v>
      </c>
      <c r="D132" s="127" t="s">
        <v>78</v>
      </c>
      <c r="E132" s="129" t="s">
        <v>79</v>
      </c>
      <c r="F132" s="138">
        <f t="shared" si="1"/>
        <v>495</v>
      </c>
      <c r="G132" s="138">
        <f t="shared" si="2"/>
        <v>825</v>
      </c>
      <c r="H132" s="133">
        <v>1650</v>
      </c>
      <c r="I132" s="138">
        <f t="shared" si="3"/>
        <v>2475</v>
      </c>
      <c r="J132" s="138">
        <f t="shared" si="4"/>
        <v>3300</v>
      </c>
      <c r="K132" s="114">
        <v>1448649</v>
      </c>
      <c r="L132" s="139">
        <f t="shared" si="5"/>
        <v>194964.01125000001</v>
      </c>
      <c r="M132" s="116">
        <v>0.5</v>
      </c>
      <c r="N132" s="117">
        <v>0.13458333333333333</v>
      </c>
      <c r="O132" s="117">
        <v>0.21222076215505914</v>
      </c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1:35" ht="15.75" hidden="1" customHeight="1">
      <c r="A133" s="136" t="str">
        <f t="shared" si="0"/>
        <v>SC4_JOINVILLEFALA BRASIL - EDIÇÃO DE SÁBADO</v>
      </c>
      <c r="B133" s="136" t="s">
        <v>116</v>
      </c>
      <c r="C133" s="121" t="s">
        <v>80</v>
      </c>
      <c r="D133" s="127" t="s">
        <v>78</v>
      </c>
      <c r="E133" s="129" t="s">
        <v>81</v>
      </c>
      <c r="F133" s="138">
        <f t="shared" si="1"/>
        <v>549.6</v>
      </c>
      <c r="G133" s="138">
        <f t="shared" si="2"/>
        <v>916</v>
      </c>
      <c r="H133" s="133">
        <v>1832</v>
      </c>
      <c r="I133" s="138">
        <f t="shared" si="3"/>
        <v>2748</v>
      </c>
      <c r="J133" s="138">
        <f t="shared" si="4"/>
        <v>3664</v>
      </c>
      <c r="K133" s="114">
        <v>1448649</v>
      </c>
      <c r="L133" s="139">
        <f t="shared" si="5"/>
        <v>194964.01125000001</v>
      </c>
      <c r="M133" s="116">
        <v>0.5</v>
      </c>
      <c r="N133" s="117">
        <v>0.13458333333333333</v>
      </c>
      <c r="O133" s="117">
        <v>0.21222076215505914</v>
      </c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1:35" ht="15.75" hidden="1" customHeight="1">
      <c r="A134" s="136" t="str">
        <f t="shared" si="0"/>
        <v>SC4_JOINVILLEBALANÇO GERAL SC - ED SÁBADO - ESTADUAL (1)</v>
      </c>
      <c r="B134" s="136" t="s">
        <v>116</v>
      </c>
      <c r="C134" s="121" t="s">
        <v>82</v>
      </c>
      <c r="D134" s="127" t="s">
        <v>78</v>
      </c>
      <c r="E134" s="129" t="s">
        <v>83</v>
      </c>
      <c r="F134" s="138">
        <f t="shared" si="1"/>
        <v>914.54183999999987</v>
      </c>
      <c r="G134" s="138">
        <f t="shared" si="2"/>
        <v>1981.5073199999997</v>
      </c>
      <c r="H134" s="134">
        <v>3048.4727999999996</v>
      </c>
      <c r="I134" s="138">
        <f t="shared" si="3"/>
        <v>4572.7091999999993</v>
      </c>
      <c r="J134" s="138">
        <f t="shared" si="4"/>
        <v>6096.9455999999991</v>
      </c>
      <c r="K134" s="114">
        <v>1448649</v>
      </c>
      <c r="L134" s="139">
        <f t="shared" si="5"/>
        <v>194964.01125000001</v>
      </c>
      <c r="M134" s="116">
        <v>0.65</v>
      </c>
      <c r="N134" s="117">
        <v>0.13458333333333333</v>
      </c>
      <c r="O134" s="117">
        <v>0.21222076215505914</v>
      </c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1:35" ht="15.75" hidden="1" customHeight="1">
      <c r="A135" s="136" t="str">
        <f t="shared" si="0"/>
        <v>SC4_JOINVILLECLUBE DA BOLA</v>
      </c>
      <c r="B135" s="136" t="s">
        <v>116</v>
      </c>
      <c r="C135" s="121" t="s">
        <v>84</v>
      </c>
      <c r="D135" s="127" t="s">
        <v>78</v>
      </c>
      <c r="E135" s="129" t="s">
        <v>85</v>
      </c>
      <c r="F135" s="138">
        <f t="shared" si="1"/>
        <v>853.12919999999986</v>
      </c>
      <c r="G135" s="138">
        <f t="shared" si="2"/>
        <v>1848.4465999999998</v>
      </c>
      <c r="H135" s="132">
        <v>2843.7639999999997</v>
      </c>
      <c r="I135" s="138">
        <f t="shared" si="3"/>
        <v>4265.6459999999997</v>
      </c>
      <c r="J135" s="138">
        <f t="shared" si="4"/>
        <v>5687.5279999999993</v>
      </c>
      <c r="K135" s="114">
        <v>1448649</v>
      </c>
      <c r="L135" s="139">
        <f t="shared" si="5"/>
        <v>194964.01125000001</v>
      </c>
      <c r="M135" s="116">
        <v>0.65</v>
      </c>
      <c r="N135" s="117">
        <v>0.13458333333333333</v>
      </c>
      <c r="O135" s="117">
        <v>0.21222076215505914</v>
      </c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1:35" ht="15.75" hidden="1" customHeight="1">
      <c r="A136" s="136" t="str">
        <f t="shared" si="0"/>
        <v>SC4_JOINVILLECINE AVENTURA</v>
      </c>
      <c r="B136" s="136" t="s">
        <v>116</v>
      </c>
      <c r="C136" s="121" t="s">
        <v>86</v>
      </c>
      <c r="D136" s="127" t="s">
        <v>78</v>
      </c>
      <c r="E136" s="129" t="s">
        <v>87</v>
      </c>
      <c r="F136" s="138">
        <f t="shared" si="1"/>
        <v>381</v>
      </c>
      <c r="G136" s="138">
        <f t="shared" si="2"/>
        <v>825.5</v>
      </c>
      <c r="H136" s="133">
        <v>1270</v>
      </c>
      <c r="I136" s="138">
        <f t="shared" si="3"/>
        <v>1905</v>
      </c>
      <c r="J136" s="138">
        <f t="shared" si="4"/>
        <v>2540</v>
      </c>
      <c r="K136" s="114">
        <v>1448649</v>
      </c>
      <c r="L136" s="139">
        <f t="shared" si="5"/>
        <v>194964.01125000001</v>
      </c>
      <c r="M136" s="116">
        <v>0.65</v>
      </c>
      <c r="N136" s="117">
        <v>0.13458333333333333</v>
      </c>
      <c r="O136" s="117">
        <v>0.21222076215505914</v>
      </c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1:35" ht="15.75" hidden="1" customHeight="1">
      <c r="A137" s="136" t="str">
        <f t="shared" si="0"/>
        <v>SC4_JOINVILLECIDADE ALERTA - EDIÇÃO DE SÁBADO 1</v>
      </c>
      <c r="B137" s="136" t="s">
        <v>116</v>
      </c>
      <c r="C137" s="121" t="s">
        <v>88</v>
      </c>
      <c r="D137" s="127" t="s">
        <v>78</v>
      </c>
      <c r="E137" s="129" t="s">
        <v>89</v>
      </c>
      <c r="F137" s="138">
        <f t="shared" si="1"/>
        <v>672.3</v>
      </c>
      <c r="G137" s="138">
        <f t="shared" si="2"/>
        <v>1456.65</v>
      </c>
      <c r="H137" s="133">
        <v>2241</v>
      </c>
      <c r="I137" s="138">
        <f t="shared" si="3"/>
        <v>3361.5</v>
      </c>
      <c r="J137" s="138">
        <f t="shared" si="4"/>
        <v>4482</v>
      </c>
      <c r="K137" s="114">
        <v>1448649</v>
      </c>
      <c r="L137" s="139">
        <f t="shared" si="5"/>
        <v>194964.01125000001</v>
      </c>
      <c r="M137" s="116">
        <v>0.65</v>
      </c>
      <c r="N137" s="117">
        <v>0.13458333333333333</v>
      </c>
      <c r="O137" s="117">
        <v>0.21222076215505914</v>
      </c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1:35" ht="15.75" hidden="1" customHeight="1">
      <c r="A138" s="136" t="str">
        <f t="shared" si="0"/>
        <v>SC4_JOINVILLEJORNAL DA RECORD - EDIÇÃO DE SÁBADO</v>
      </c>
      <c r="B138" s="136" t="s">
        <v>116</v>
      </c>
      <c r="C138" s="121" t="s">
        <v>90</v>
      </c>
      <c r="D138" s="127" t="s">
        <v>78</v>
      </c>
      <c r="E138" s="129" t="s">
        <v>65</v>
      </c>
      <c r="F138" s="138">
        <f t="shared" si="1"/>
        <v>1545</v>
      </c>
      <c r="G138" s="138">
        <f t="shared" si="2"/>
        <v>3347.5</v>
      </c>
      <c r="H138" s="133">
        <v>5150</v>
      </c>
      <c r="I138" s="138">
        <f t="shared" si="3"/>
        <v>7725</v>
      </c>
      <c r="J138" s="138">
        <f t="shared" si="4"/>
        <v>10300</v>
      </c>
      <c r="K138" s="114">
        <v>1448649</v>
      </c>
      <c r="L138" s="139">
        <f t="shared" si="5"/>
        <v>194964.01125000001</v>
      </c>
      <c r="M138" s="116">
        <v>0.65</v>
      </c>
      <c r="N138" s="117">
        <v>0.13458333333333333</v>
      </c>
      <c r="O138" s="117">
        <v>0.21222076215505914</v>
      </c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1:35" ht="15.75" hidden="1" customHeight="1">
      <c r="A139" s="136" t="str">
        <f t="shared" si="0"/>
        <v xml:space="preserve">SC4_JOINVILLENOVELA 3 - MELHORES MOMENTOS </v>
      </c>
      <c r="B139" s="136" t="s">
        <v>116</v>
      </c>
      <c r="C139" s="121" t="s">
        <v>91</v>
      </c>
      <c r="D139" s="127" t="s">
        <v>78</v>
      </c>
      <c r="E139" s="129" t="s">
        <v>67</v>
      </c>
      <c r="F139" s="138">
        <f t="shared" si="1"/>
        <v>905.69999999999993</v>
      </c>
      <c r="G139" s="138">
        <f t="shared" si="2"/>
        <v>1962.3500000000001</v>
      </c>
      <c r="H139" s="133">
        <v>3019</v>
      </c>
      <c r="I139" s="138">
        <f t="shared" si="3"/>
        <v>4528.5</v>
      </c>
      <c r="J139" s="138">
        <f t="shared" si="4"/>
        <v>6038</v>
      </c>
      <c r="K139" s="114">
        <v>1448649</v>
      </c>
      <c r="L139" s="139">
        <f t="shared" si="5"/>
        <v>194964.01125000001</v>
      </c>
      <c r="M139" s="116">
        <v>0.65</v>
      </c>
      <c r="N139" s="117">
        <v>0.13458333333333333</v>
      </c>
      <c r="O139" s="117">
        <v>0.21222076215505914</v>
      </c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1:35" ht="15.75" hidden="1" customHeight="1">
      <c r="A140" s="136" t="str">
        <f t="shared" si="0"/>
        <v xml:space="preserve">SC4_JOINVILLESUPER TELA </v>
      </c>
      <c r="B140" s="136" t="s">
        <v>116</v>
      </c>
      <c r="C140" s="121" t="s">
        <v>92</v>
      </c>
      <c r="D140" s="127" t="s">
        <v>78</v>
      </c>
      <c r="E140" s="129" t="s">
        <v>93</v>
      </c>
      <c r="F140" s="138">
        <f t="shared" si="1"/>
        <v>605.4</v>
      </c>
      <c r="G140" s="138">
        <f t="shared" si="2"/>
        <v>1311.7</v>
      </c>
      <c r="H140" s="133">
        <v>2018</v>
      </c>
      <c r="I140" s="138">
        <f t="shared" si="3"/>
        <v>3027</v>
      </c>
      <c r="J140" s="138">
        <f t="shared" si="4"/>
        <v>4036</v>
      </c>
      <c r="K140" s="114">
        <v>1448649</v>
      </c>
      <c r="L140" s="139">
        <f t="shared" si="5"/>
        <v>194964.01125000001</v>
      </c>
      <c r="M140" s="116">
        <v>0.65</v>
      </c>
      <c r="N140" s="117">
        <v>0.13458333333333333</v>
      </c>
      <c r="O140" s="117">
        <v>0.21222076215505914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1:35" ht="15.75" hidden="1" customHeight="1">
      <c r="A141" s="136" t="str">
        <f t="shared" si="0"/>
        <v>SC4_JOINVILLESÉRIE DE SÁBADO</v>
      </c>
      <c r="B141" s="136" t="s">
        <v>116</v>
      </c>
      <c r="C141" s="109" t="s">
        <v>94</v>
      </c>
      <c r="D141" s="110" t="s">
        <v>95</v>
      </c>
      <c r="E141" s="119" t="s">
        <v>96</v>
      </c>
      <c r="F141" s="138">
        <f t="shared" si="1"/>
        <v>301.5</v>
      </c>
      <c r="G141" s="138">
        <f t="shared" si="2"/>
        <v>653.25</v>
      </c>
      <c r="H141" s="133">
        <v>1005</v>
      </c>
      <c r="I141" s="138">
        <f t="shared" si="3"/>
        <v>1507.5</v>
      </c>
      <c r="J141" s="138">
        <f t="shared" si="4"/>
        <v>2010</v>
      </c>
      <c r="K141" s="114">
        <v>1448650</v>
      </c>
      <c r="L141" s="139">
        <f t="shared" si="5"/>
        <v>194964.14583333334</v>
      </c>
      <c r="M141" s="116">
        <v>0.65</v>
      </c>
      <c r="N141" s="117">
        <v>0.13458333333333333</v>
      </c>
      <c r="O141" s="117">
        <v>0.21222076215505914</v>
      </c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1:35" ht="15.75" hidden="1" customHeight="1">
      <c r="A142" s="136" t="str">
        <f t="shared" si="0"/>
        <v>SC4_JOINVILLEAGRO SAÚDE E COOPERAÇÃO</v>
      </c>
      <c r="B142" s="136" t="s">
        <v>116</v>
      </c>
      <c r="C142" s="121" t="s">
        <v>97</v>
      </c>
      <c r="D142" s="127" t="s">
        <v>98</v>
      </c>
      <c r="E142" s="129" t="s">
        <v>99</v>
      </c>
      <c r="F142" s="138">
        <f t="shared" si="1"/>
        <v>467.87567999999993</v>
      </c>
      <c r="G142" s="138">
        <f t="shared" si="2"/>
        <v>1013.73064</v>
      </c>
      <c r="H142" s="132">
        <v>1559.5855999999999</v>
      </c>
      <c r="I142" s="138">
        <f t="shared" si="3"/>
        <v>2339.3783999999996</v>
      </c>
      <c r="J142" s="138">
        <f t="shared" si="4"/>
        <v>3119.1711999999998</v>
      </c>
      <c r="K142" s="114">
        <v>1448649</v>
      </c>
      <c r="L142" s="139">
        <f t="shared" si="5"/>
        <v>183495.54</v>
      </c>
      <c r="M142" s="116">
        <v>0.65</v>
      </c>
      <c r="N142" s="117">
        <v>0.12666666666666668</v>
      </c>
      <c r="O142" s="117">
        <v>0.18707692307692309</v>
      </c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1:35" ht="15.75" hidden="1" customHeight="1">
      <c r="A143" s="136" t="str">
        <f t="shared" si="0"/>
        <v>SC4_JOINVILLECINE MAIOR</v>
      </c>
      <c r="B143" s="136" t="s">
        <v>116</v>
      </c>
      <c r="C143" s="121" t="s">
        <v>100</v>
      </c>
      <c r="D143" s="127" t="s">
        <v>98</v>
      </c>
      <c r="E143" s="129" t="s">
        <v>85</v>
      </c>
      <c r="F143" s="138">
        <f t="shared" si="1"/>
        <v>639.9</v>
      </c>
      <c r="G143" s="138">
        <f t="shared" si="2"/>
        <v>1386.45</v>
      </c>
      <c r="H143" s="133">
        <v>2133</v>
      </c>
      <c r="I143" s="138">
        <f t="shared" si="3"/>
        <v>3199.5</v>
      </c>
      <c r="J143" s="138">
        <f t="shared" si="4"/>
        <v>4266</v>
      </c>
      <c r="K143" s="114">
        <v>1448649</v>
      </c>
      <c r="L143" s="139">
        <f t="shared" si="5"/>
        <v>183495.54</v>
      </c>
      <c r="M143" s="116">
        <v>0.65</v>
      </c>
      <c r="N143" s="117">
        <v>0.12666666666666668</v>
      </c>
      <c r="O143" s="117">
        <v>0.18707692307692309</v>
      </c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1:35" ht="15.75" hidden="1" customHeight="1">
      <c r="A144" s="136" t="str">
        <f t="shared" si="0"/>
        <v>SC4_JOINVILLEHORA DO FARO</v>
      </c>
      <c r="B144" s="136" t="s">
        <v>116</v>
      </c>
      <c r="C144" s="121" t="s">
        <v>101</v>
      </c>
      <c r="D144" s="127" t="s">
        <v>98</v>
      </c>
      <c r="E144" s="129" t="s">
        <v>102</v>
      </c>
      <c r="F144" s="138">
        <f t="shared" si="1"/>
        <v>877.19999999999993</v>
      </c>
      <c r="G144" s="138">
        <f t="shared" si="2"/>
        <v>1900.6000000000001</v>
      </c>
      <c r="H144" s="133">
        <v>2924</v>
      </c>
      <c r="I144" s="138">
        <f t="shared" si="3"/>
        <v>4386</v>
      </c>
      <c r="J144" s="138">
        <f t="shared" si="4"/>
        <v>5848</v>
      </c>
      <c r="K144" s="114">
        <v>1448649</v>
      </c>
      <c r="L144" s="139">
        <f t="shared" si="5"/>
        <v>183495.54</v>
      </c>
      <c r="M144" s="116">
        <v>0.65</v>
      </c>
      <c r="N144" s="117">
        <v>0.12666666666666668</v>
      </c>
      <c r="O144" s="117">
        <v>0.18707692307692309</v>
      </c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1:35" ht="15.75" hidden="1" customHeight="1">
      <c r="A145" s="136" t="str">
        <f t="shared" si="0"/>
        <v>SC4_JOINVILLEREALITY SHOW 4</v>
      </c>
      <c r="B145" s="136" t="s">
        <v>116</v>
      </c>
      <c r="C145" s="121" t="s">
        <v>103</v>
      </c>
      <c r="D145" s="127" t="s">
        <v>98</v>
      </c>
      <c r="E145" s="129" t="s">
        <v>61</v>
      </c>
      <c r="F145" s="138">
        <f t="shared" si="1"/>
        <v>929.69999999999993</v>
      </c>
      <c r="G145" s="138">
        <f t="shared" si="2"/>
        <v>2014.3500000000001</v>
      </c>
      <c r="H145" s="133">
        <v>3099</v>
      </c>
      <c r="I145" s="138">
        <f t="shared" si="3"/>
        <v>4648.5</v>
      </c>
      <c r="J145" s="138">
        <f t="shared" si="4"/>
        <v>6198</v>
      </c>
      <c r="K145" s="114">
        <v>1448649</v>
      </c>
      <c r="L145" s="139">
        <f t="shared" si="5"/>
        <v>183495.54</v>
      </c>
      <c r="M145" s="116">
        <v>0.65</v>
      </c>
      <c r="N145" s="117">
        <v>0.12666666666666668</v>
      </c>
      <c r="O145" s="117">
        <v>0.18707692307692309</v>
      </c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1:35" ht="15.75" hidden="1" customHeight="1">
      <c r="A146" s="136" t="str">
        <f t="shared" si="0"/>
        <v>SC4_JOINVILLEDOMINGO ESPETACULAR</v>
      </c>
      <c r="B146" s="136" t="s">
        <v>116</v>
      </c>
      <c r="C146" s="121" t="s">
        <v>104</v>
      </c>
      <c r="D146" s="127" t="s">
        <v>98</v>
      </c>
      <c r="E146" s="129" t="s">
        <v>65</v>
      </c>
      <c r="F146" s="138">
        <f t="shared" si="1"/>
        <v>1707.6</v>
      </c>
      <c r="G146" s="138">
        <f t="shared" si="2"/>
        <v>3699.8</v>
      </c>
      <c r="H146" s="133">
        <v>5692</v>
      </c>
      <c r="I146" s="138">
        <f t="shared" si="3"/>
        <v>8538</v>
      </c>
      <c r="J146" s="138">
        <f t="shared" si="4"/>
        <v>11384</v>
      </c>
      <c r="K146" s="114">
        <v>1448649</v>
      </c>
      <c r="L146" s="139">
        <f t="shared" si="5"/>
        <v>183495.54</v>
      </c>
      <c r="M146" s="116">
        <v>0.65</v>
      </c>
      <c r="N146" s="117">
        <v>0.12666666666666668</v>
      </c>
      <c r="O146" s="117">
        <v>0.18707692307692309</v>
      </c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1:35" ht="15.75" hidden="1" customHeight="1">
      <c r="A147" s="136" t="str">
        <f t="shared" si="0"/>
        <v>SC4_JOINVILLECÂMERA RECORD</v>
      </c>
      <c r="B147" s="136" t="s">
        <v>116</v>
      </c>
      <c r="C147" s="121" t="s">
        <v>105</v>
      </c>
      <c r="D147" s="127" t="s">
        <v>98</v>
      </c>
      <c r="E147" s="129" t="s">
        <v>76</v>
      </c>
      <c r="F147" s="138">
        <f t="shared" si="1"/>
        <v>653.69999999999993</v>
      </c>
      <c r="G147" s="138">
        <f t="shared" si="2"/>
        <v>1416.3500000000001</v>
      </c>
      <c r="H147" s="133">
        <v>2179</v>
      </c>
      <c r="I147" s="138">
        <f t="shared" si="3"/>
        <v>3268.5</v>
      </c>
      <c r="J147" s="138">
        <f t="shared" si="4"/>
        <v>4358</v>
      </c>
      <c r="K147" s="114">
        <v>1448649</v>
      </c>
      <c r="L147" s="139">
        <f t="shared" si="5"/>
        <v>183495.54</v>
      </c>
      <c r="M147" s="116">
        <v>0.65</v>
      </c>
      <c r="N147" s="117">
        <v>0.12666666666666668</v>
      </c>
      <c r="O147" s="117">
        <v>0.18707692307692309</v>
      </c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1:35" ht="15.75" hidden="1" customHeight="1">
      <c r="A148" s="136" t="str">
        <f t="shared" si="0"/>
        <v>SC4_JOINVILLESERIE DE DOMINGO</v>
      </c>
      <c r="B148" s="136" t="s">
        <v>116</v>
      </c>
      <c r="C148" s="121" t="s">
        <v>106</v>
      </c>
      <c r="D148" s="127" t="s">
        <v>98</v>
      </c>
      <c r="E148" s="129" t="s">
        <v>107</v>
      </c>
      <c r="F148" s="138">
        <f t="shared" si="1"/>
        <v>301.5</v>
      </c>
      <c r="G148" s="138">
        <f t="shared" si="2"/>
        <v>653.25</v>
      </c>
      <c r="H148" s="133">
        <v>1005</v>
      </c>
      <c r="I148" s="138">
        <f t="shared" si="3"/>
        <v>1507.5</v>
      </c>
      <c r="J148" s="138">
        <f t="shared" si="4"/>
        <v>2010</v>
      </c>
      <c r="K148" s="114">
        <v>1448649</v>
      </c>
      <c r="L148" s="139">
        <f t="shared" si="5"/>
        <v>183495.54</v>
      </c>
      <c r="M148" s="116">
        <v>0.65</v>
      </c>
      <c r="N148" s="117">
        <v>0.12666666666666668</v>
      </c>
      <c r="O148" s="117">
        <v>0.18707692307692309</v>
      </c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1:35" ht="15.75" hidden="1" customHeight="1">
      <c r="A149" s="136" t="str">
        <f t="shared" si="0"/>
        <v>SC4_JOINVILLEABERTURA / 12H00</v>
      </c>
      <c r="B149" s="136" t="s">
        <v>116</v>
      </c>
      <c r="C149" s="121" t="s">
        <v>108</v>
      </c>
      <c r="D149" s="127" t="s">
        <v>74</v>
      </c>
      <c r="E149" s="129" t="s">
        <v>79</v>
      </c>
      <c r="F149" s="138">
        <f t="shared" si="1"/>
        <v>293.55599999999998</v>
      </c>
      <c r="G149" s="138">
        <f t="shared" si="2"/>
        <v>636.03800000000001</v>
      </c>
      <c r="H149" s="133">
        <v>978.52</v>
      </c>
      <c r="I149" s="138">
        <f t="shared" si="3"/>
        <v>1467.78</v>
      </c>
      <c r="J149" s="138">
        <f t="shared" si="4"/>
        <v>1957.04</v>
      </c>
      <c r="K149" s="114">
        <v>1448649</v>
      </c>
      <c r="L149" s="139">
        <f t="shared" si="5"/>
        <v>155850.48824999863</v>
      </c>
      <c r="M149" s="116">
        <v>0.65</v>
      </c>
      <c r="N149" s="117">
        <v>0.10758333333333239</v>
      </c>
      <c r="O149" s="117">
        <v>0.33515057113186836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1:35" ht="15.75" hidden="1" customHeight="1">
      <c r="A150" s="136" t="str">
        <f t="shared" si="0"/>
        <v>SC4_JOINVILLE12H00 / 18H00</v>
      </c>
      <c r="B150" s="136" t="s">
        <v>116</v>
      </c>
      <c r="C150" s="121" t="s">
        <v>109</v>
      </c>
      <c r="D150" s="127" t="s">
        <v>74</v>
      </c>
      <c r="E150" s="129" t="s">
        <v>83</v>
      </c>
      <c r="F150" s="138">
        <f t="shared" si="1"/>
        <v>330.27600000000001</v>
      </c>
      <c r="G150" s="138">
        <f t="shared" si="2"/>
        <v>715.59800000000007</v>
      </c>
      <c r="H150" s="133">
        <v>1100.92</v>
      </c>
      <c r="I150" s="138">
        <f t="shared" si="3"/>
        <v>1651.38</v>
      </c>
      <c r="J150" s="138">
        <f t="shared" si="4"/>
        <v>2201.84</v>
      </c>
      <c r="K150" s="114">
        <v>1448649</v>
      </c>
      <c r="L150" s="139">
        <f t="shared" si="5"/>
        <v>135810.84374999965</v>
      </c>
      <c r="M150" s="116">
        <v>0.65</v>
      </c>
      <c r="N150" s="117">
        <v>9.374999999999975E-2</v>
      </c>
      <c r="O150" s="117">
        <v>0.26946107784430834</v>
      </c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1:35" ht="15.75" hidden="1" customHeight="1">
      <c r="A151" s="136" t="str">
        <f t="shared" si="0"/>
        <v>SC4_JOINVILLE18H00 / ENCERRAMENTO</v>
      </c>
      <c r="B151" s="136" t="s">
        <v>116</v>
      </c>
      <c r="C151" s="121" t="s">
        <v>110</v>
      </c>
      <c r="D151" s="127" t="s">
        <v>74</v>
      </c>
      <c r="E151" s="129" t="s">
        <v>61</v>
      </c>
      <c r="F151" s="138">
        <f t="shared" si="1"/>
        <v>942.68399999999997</v>
      </c>
      <c r="G151" s="138">
        <f t="shared" si="2"/>
        <v>2042.4820000000002</v>
      </c>
      <c r="H151" s="133">
        <v>3142.28</v>
      </c>
      <c r="I151" s="138">
        <f t="shared" si="3"/>
        <v>4713.42</v>
      </c>
      <c r="J151" s="138">
        <f t="shared" si="4"/>
        <v>6284.56</v>
      </c>
      <c r="K151" s="114">
        <v>1448649</v>
      </c>
      <c r="L151" s="139">
        <f t="shared" si="5"/>
        <v>201000.04874999728</v>
      </c>
      <c r="M151" s="116">
        <v>0.65</v>
      </c>
      <c r="N151" s="117">
        <v>0.13874999999999812</v>
      </c>
      <c r="O151" s="117">
        <v>0.26954832442932664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1:35" ht="15.75" hidden="1" customHeight="1">
      <c r="A152" s="136" t="str">
        <f t="shared" si="0"/>
        <v>SC4_JOINVILLEABERTURA / ENCERRAMENTO</v>
      </c>
      <c r="B152" s="136" t="s">
        <v>116</v>
      </c>
      <c r="C152" s="121" t="s">
        <v>111</v>
      </c>
      <c r="D152" s="127" t="s">
        <v>74</v>
      </c>
      <c r="E152" s="129" t="s">
        <v>79</v>
      </c>
      <c r="F152" s="138">
        <f t="shared" si="1"/>
        <v>684.62399999999991</v>
      </c>
      <c r="G152" s="138">
        <f t="shared" si="2"/>
        <v>1483.3520000000001</v>
      </c>
      <c r="H152" s="133">
        <v>2282.08</v>
      </c>
      <c r="I152" s="138">
        <f t="shared" si="3"/>
        <v>3423.12</v>
      </c>
      <c r="J152" s="138">
        <f t="shared" si="4"/>
        <v>4564.16</v>
      </c>
      <c r="K152" s="114">
        <v>1448649</v>
      </c>
      <c r="L152" s="139">
        <f t="shared" si="5"/>
        <v>171876.16781249861</v>
      </c>
      <c r="M152" s="116">
        <v>0.65</v>
      </c>
      <c r="N152" s="117">
        <v>0.11864583333333237</v>
      </c>
      <c r="O152" s="117">
        <v>0.29433425931907042</v>
      </c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1:35" ht="15.75" hidden="1" customHeight="1">
      <c r="A153" s="140" t="str">
        <f t="shared" si="0"/>
        <v>SC5_BLUMENAUSC NO AR</v>
      </c>
      <c r="B153" s="140" t="s">
        <v>118</v>
      </c>
      <c r="C153" s="121" t="s">
        <v>45</v>
      </c>
      <c r="D153" s="127" t="s">
        <v>46</v>
      </c>
      <c r="E153" s="127" t="s">
        <v>47</v>
      </c>
      <c r="F153" s="141">
        <f t="shared" si="1"/>
        <v>213.678</v>
      </c>
      <c r="G153" s="141">
        <f t="shared" si="2"/>
        <v>462.96899999999999</v>
      </c>
      <c r="H153" s="132">
        <v>712.26</v>
      </c>
      <c r="I153" s="141">
        <f t="shared" si="3"/>
        <v>1068.3899999999999</v>
      </c>
      <c r="J153" s="141">
        <f t="shared" si="4"/>
        <v>1424.52</v>
      </c>
      <c r="K153" s="114">
        <v>980731</v>
      </c>
      <c r="L153" s="142">
        <f t="shared" si="5"/>
        <v>120629.913</v>
      </c>
      <c r="M153" s="116">
        <v>0.65</v>
      </c>
      <c r="N153" s="117">
        <v>0.123</v>
      </c>
      <c r="O153" s="117">
        <v>0.31</v>
      </c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1:35" ht="15.75" hidden="1" customHeight="1">
      <c r="A154" s="140" t="str">
        <f t="shared" si="0"/>
        <v>SC5_BLUMENAUFALA BRASIL</v>
      </c>
      <c r="B154" s="140" t="s">
        <v>118</v>
      </c>
      <c r="C154" s="121" t="s">
        <v>48</v>
      </c>
      <c r="D154" s="127" t="s">
        <v>46</v>
      </c>
      <c r="E154" s="127" t="s">
        <v>49</v>
      </c>
      <c r="F154" s="141">
        <f t="shared" si="1"/>
        <v>542.1</v>
      </c>
      <c r="G154" s="141">
        <f t="shared" si="2"/>
        <v>903.5</v>
      </c>
      <c r="H154" s="133">
        <v>1807</v>
      </c>
      <c r="I154" s="141">
        <f t="shared" si="3"/>
        <v>2710.5</v>
      </c>
      <c r="J154" s="141">
        <f t="shared" si="4"/>
        <v>3614</v>
      </c>
      <c r="K154" s="114">
        <v>980731</v>
      </c>
      <c r="L154" s="142">
        <f t="shared" si="5"/>
        <v>91207.982999999993</v>
      </c>
      <c r="M154" s="116">
        <v>0.5</v>
      </c>
      <c r="N154" s="117">
        <v>9.2999999999999999E-2</v>
      </c>
      <c r="O154" s="117">
        <v>0.311</v>
      </c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1:35" ht="15.75" hidden="1" customHeight="1">
      <c r="A155" s="140" t="str">
        <f t="shared" si="0"/>
        <v>SC5_BLUMENAUHOJE EM DIA</v>
      </c>
      <c r="B155" s="140" t="s">
        <v>118</v>
      </c>
      <c r="C155" s="121" t="s">
        <v>50</v>
      </c>
      <c r="D155" s="127" t="s">
        <v>46</v>
      </c>
      <c r="E155" s="127" t="s">
        <v>51</v>
      </c>
      <c r="F155" s="141">
        <f t="shared" si="1"/>
        <v>645.6</v>
      </c>
      <c r="G155" s="141">
        <f t="shared" si="2"/>
        <v>1076</v>
      </c>
      <c r="H155" s="133">
        <v>2152</v>
      </c>
      <c r="I155" s="141">
        <f t="shared" si="3"/>
        <v>3228</v>
      </c>
      <c r="J155" s="141">
        <f t="shared" si="4"/>
        <v>4304</v>
      </c>
      <c r="K155" s="114">
        <v>980731</v>
      </c>
      <c r="L155" s="142">
        <f t="shared" si="5"/>
        <v>114745.527</v>
      </c>
      <c r="M155" s="116">
        <v>0.5</v>
      </c>
      <c r="N155" s="117">
        <v>0.11700000000000001</v>
      </c>
      <c r="O155" s="117">
        <v>0.34100000000000003</v>
      </c>
      <c r="P155" s="3"/>
      <c r="Q155" s="3"/>
      <c r="R155" s="3"/>
    </row>
    <row r="156" spans="1:35" ht="15.75" hidden="1" customHeight="1">
      <c r="A156" s="140" t="str">
        <f t="shared" si="0"/>
        <v>SC5_BLUMENAUBALANÇO GERAL SC</v>
      </c>
      <c r="B156" s="140" t="s">
        <v>118</v>
      </c>
      <c r="C156" s="121" t="s">
        <v>52</v>
      </c>
      <c r="D156" s="127" t="s">
        <v>46</v>
      </c>
      <c r="E156" s="129" t="s">
        <v>53</v>
      </c>
      <c r="F156" s="141">
        <f t="shared" si="1"/>
        <v>808.49423999999988</v>
      </c>
      <c r="G156" s="141">
        <f t="shared" si="2"/>
        <v>1751.7375199999999</v>
      </c>
      <c r="H156" s="132">
        <v>2694.9807999999998</v>
      </c>
      <c r="I156" s="141">
        <f t="shared" si="3"/>
        <v>4042.4712</v>
      </c>
      <c r="J156" s="141">
        <f t="shared" si="4"/>
        <v>5389.9615999999996</v>
      </c>
      <c r="K156" s="114">
        <v>980731</v>
      </c>
      <c r="L156" s="142">
        <f t="shared" si="5"/>
        <v>141225.264</v>
      </c>
      <c r="M156" s="116">
        <v>0.65</v>
      </c>
      <c r="N156" s="117">
        <v>0.14399999999999999</v>
      </c>
      <c r="O156" s="117">
        <v>0.35399999999999998</v>
      </c>
      <c r="P156" s="3"/>
      <c r="Q156" s="3"/>
      <c r="R156" s="3"/>
    </row>
    <row r="157" spans="1:35" ht="15.75" hidden="1" customHeight="1">
      <c r="A157" s="140" t="str">
        <f t="shared" si="0"/>
        <v>SC5_BLUMENAUTRIBUNA DO POVO</v>
      </c>
      <c r="B157" s="140" t="s">
        <v>118</v>
      </c>
      <c r="C157" s="121" t="s">
        <v>117</v>
      </c>
      <c r="D157" s="127" t="s">
        <v>46</v>
      </c>
      <c r="E157" s="129" t="s">
        <v>114</v>
      </c>
      <c r="F157" s="141">
        <f t="shared" si="1"/>
        <v>608.42831999999999</v>
      </c>
      <c r="G157" s="141">
        <f t="shared" si="2"/>
        <v>1318.26136</v>
      </c>
      <c r="H157" s="132">
        <v>2028.0944</v>
      </c>
      <c r="I157" s="141">
        <f t="shared" si="3"/>
        <v>3042.1415999999999</v>
      </c>
      <c r="J157" s="141">
        <f t="shared" si="4"/>
        <v>4056.1887999999999</v>
      </c>
      <c r="K157" s="114">
        <v>980731</v>
      </c>
      <c r="L157" s="142">
        <f t="shared" si="5"/>
        <v>147109.65</v>
      </c>
      <c r="M157" s="116">
        <v>0.65</v>
      </c>
      <c r="N157" s="117">
        <v>0.15</v>
      </c>
      <c r="O157" s="117">
        <v>0.35</v>
      </c>
      <c r="P157" s="3"/>
      <c r="Q157" s="3"/>
      <c r="R157" s="3"/>
    </row>
    <row r="158" spans="1:35" ht="15.75" hidden="1" customHeight="1">
      <c r="A158" s="140" t="str">
        <f t="shared" si="0"/>
        <v>SC5_BLUMENAUVER MAIS</v>
      </c>
      <c r="B158" s="140" t="s">
        <v>118</v>
      </c>
      <c r="C158" s="121" t="s">
        <v>113</v>
      </c>
      <c r="D158" s="127" t="s">
        <v>46</v>
      </c>
      <c r="E158" s="129" t="s">
        <v>114</v>
      </c>
      <c r="F158" s="141">
        <f t="shared" si="1"/>
        <v>565.69272000000001</v>
      </c>
      <c r="G158" s="141">
        <f t="shared" si="2"/>
        <v>1225.6675600000001</v>
      </c>
      <c r="H158" s="134">
        <v>1885.6424</v>
      </c>
      <c r="I158" s="141">
        <f t="shared" si="3"/>
        <v>2828.4636</v>
      </c>
      <c r="J158" s="141">
        <f t="shared" si="4"/>
        <v>3771.2847999999999</v>
      </c>
      <c r="K158" s="114">
        <v>980731</v>
      </c>
      <c r="L158" s="142">
        <f t="shared" si="5"/>
        <v>143186.726</v>
      </c>
      <c r="M158" s="116">
        <v>0.65</v>
      </c>
      <c r="N158" s="117">
        <v>0.14599999999999999</v>
      </c>
      <c r="O158" s="117">
        <v>0.38500000000000001</v>
      </c>
      <c r="P158" s="3"/>
      <c r="Q158" s="3"/>
      <c r="R158" s="3"/>
    </row>
    <row r="159" spans="1:35" ht="15.75" hidden="1" customHeight="1">
      <c r="A159" s="140" t="str">
        <f t="shared" si="0"/>
        <v>SC5_BLUMENAUNOVELA DA TARDE 1</v>
      </c>
      <c r="B159" s="140" t="s">
        <v>118</v>
      </c>
      <c r="C159" s="121" t="s">
        <v>56</v>
      </c>
      <c r="D159" s="127" t="s">
        <v>46</v>
      </c>
      <c r="E159" s="129" t="s">
        <v>57</v>
      </c>
      <c r="F159" s="141">
        <f t="shared" si="1"/>
        <v>832.19999999999993</v>
      </c>
      <c r="G159" s="141">
        <f t="shared" si="2"/>
        <v>1387</v>
      </c>
      <c r="H159" s="133">
        <v>2774</v>
      </c>
      <c r="I159" s="141">
        <f t="shared" si="3"/>
        <v>4161</v>
      </c>
      <c r="J159" s="141">
        <f t="shared" si="4"/>
        <v>5548</v>
      </c>
      <c r="K159" s="114">
        <v>980731</v>
      </c>
      <c r="L159" s="142">
        <f t="shared" si="5"/>
        <v>116706.989</v>
      </c>
      <c r="M159" s="116">
        <v>0.5</v>
      </c>
      <c r="N159" s="117">
        <v>0.11899999999999999</v>
      </c>
      <c r="O159" s="117">
        <v>0.30499999999999999</v>
      </c>
      <c r="P159" s="3"/>
      <c r="Q159" s="3"/>
      <c r="R159" s="3"/>
    </row>
    <row r="160" spans="1:35" ht="15.75" hidden="1" customHeight="1">
      <c r="A160" s="140" t="str">
        <f t="shared" si="0"/>
        <v>SC5_BLUMENAUCIDADE ALERTA NACIONAL</v>
      </c>
      <c r="B160" s="140" t="s">
        <v>118</v>
      </c>
      <c r="C160" s="121" t="s">
        <v>58</v>
      </c>
      <c r="D160" s="127" t="s">
        <v>46</v>
      </c>
      <c r="E160" s="129" t="s">
        <v>59</v>
      </c>
      <c r="F160" s="141">
        <f t="shared" si="1"/>
        <v>631.5</v>
      </c>
      <c r="G160" s="141">
        <f t="shared" si="2"/>
        <v>1368.25</v>
      </c>
      <c r="H160" s="133">
        <v>2105</v>
      </c>
      <c r="I160" s="141">
        <f t="shared" si="3"/>
        <v>3157.5</v>
      </c>
      <c r="J160" s="141">
        <f t="shared" si="4"/>
        <v>4210</v>
      </c>
      <c r="K160" s="114">
        <v>980731</v>
      </c>
      <c r="L160" s="142">
        <f t="shared" si="5"/>
        <v>94150.176000000007</v>
      </c>
      <c r="M160" s="116">
        <v>0.65</v>
      </c>
      <c r="N160" s="117">
        <v>9.6000000000000002E-2</v>
      </c>
      <c r="O160" s="117">
        <v>0.23499999999999999</v>
      </c>
      <c r="P160" s="3"/>
      <c r="Q160" s="3"/>
      <c r="R160" s="3"/>
    </row>
    <row r="161" spans="1:18" ht="15.75" hidden="1" customHeight="1">
      <c r="A161" s="140" t="str">
        <f t="shared" si="0"/>
        <v>SC5_BLUMENAUCIDADE ALERTA SC</v>
      </c>
      <c r="B161" s="140" t="s">
        <v>118</v>
      </c>
      <c r="C161" s="121" t="s">
        <v>60</v>
      </c>
      <c r="D161" s="127" t="s">
        <v>46</v>
      </c>
      <c r="E161" s="129" t="s">
        <v>61</v>
      </c>
      <c r="F161" s="141">
        <f t="shared" si="1"/>
        <v>607.79519999999991</v>
      </c>
      <c r="G161" s="141">
        <f t="shared" si="2"/>
        <v>1316.8896</v>
      </c>
      <c r="H161" s="134">
        <v>2025.9839999999999</v>
      </c>
      <c r="I161" s="141">
        <f t="shared" si="3"/>
        <v>3038.9759999999997</v>
      </c>
      <c r="J161" s="141">
        <f t="shared" si="4"/>
        <v>4051.9679999999998</v>
      </c>
      <c r="K161" s="114">
        <v>980731</v>
      </c>
      <c r="L161" s="142">
        <f t="shared" si="5"/>
        <v>163782.07700000002</v>
      </c>
      <c r="M161" s="116">
        <v>0.65</v>
      </c>
      <c r="N161" s="117">
        <v>0.16700000000000001</v>
      </c>
      <c r="O161" s="117">
        <v>0.32</v>
      </c>
      <c r="P161" s="3"/>
      <c r="Q161" s="3"/>
      <c r="R161" s="3"/>
    </row>
    <row r="162" spans="1:18" ht="15.75" hidden="1" customHeight="1">
      <c r="A162" s="140" t="str">
        <f t="shared" si="0"/>
        <v>SC5_BLUMENAUND NOTÍCIAS</v>
      </c>
      <c r="B162" s="140" t="s">
        <v>118</v>
      </c>
      <c r="C162" s="121" t="s">
        <v>62</v>
      </c>
      <c r="D162" s="127" t="s">
        <v>46</v>
      </c>
      <c r="E162" s="129" t="s">
        <v>63</v>
      </c>
      <c r="F162" s="141">
        <f t="shared" si="1"/>
        <v>1059.8428799999999</v>
      </c>
      <c r="G162" s="141">
        <f t="shared" si="2"/>
        <v>2296.3262399999999</v>
      </c>
      <c r="H162" s="134">
        <v>3532.8095999999996</v>
      </c>
      <c r="I162" s="141">
        <f t="shared" si="3"/>
        <v>5299.2143999999989</v>
      </c>
      <c r="J162" s="141">
        <f t="shared" si="4"/>
        <v>7065.6191999999992</v>
      </c>
      <c r="K162" s="114">
        <v>980731</v>
      </c>
      <c r="L162" s="142">
        <f t="shared" si="5"/>
        <v>122591.375</v>
      </c>
      <c r="M162" s="116">
        <v>0.65</v>
      </c>
      <c r="N162" s="117">
        <v>0.125</v>
      </c>
      <c r="O162" s="117">
        <v>0.26500000000000001</v>
      </c>
      <c r="P162" s="3"/>
      <c r="Q162" s="3"/>
      <c r="R162" s="3"/>
    </row>
    <row r="163" spans="1:18" ht="15.75" hidden="1" customHeight="1">
      <c r="A163" s="140" t="str">
        <f t="shared" si="0"/>
        <v>SC5_BLUMENAUJORNAL DA RECORD</v>
      </c>
      <c r="B163" s="140" t="s">
        <v>118</v>
      </c>
      <c r="C163" s="121" t="s">
        <v>64</v>
      </c>
      <c r="D163" s="127" t="s">
        <v>46</v>
      </c>
      <c r="E163" s="129" t="s">
        <v>65</v>
      </c>
      <c r="F163" s="141">
        <f t="shared" si="1"/>
        <v>1567.8</v>
      </c>
      <c r="G163" s="141">
        <f t="shared" si="2"/>
        <v>3396.9</v>
      </c>
      <c r="H163" s="133">
        <v>5226</v>
      </c>
      <c r="I163" s="141">
        <f t="shared" si="3"/>
        <v>7839</v>
      </c>
      <c r="J163" s="141">
        <f t="shared" si="4"/>
        <v>10452</v>
      </c>
      <c r="K163" s="114">
        <v>980731</v>
      </c>
      <c r="L163" s="142">
        <f t="shared" si="5"/>
        <v>145148.18799999999</v>
      </c>
      <c r="M163" s="116">
        <v>0.65</v>
      </c>
      <c r="N163" s="117">
        <v>0.14799999999999999</v>
      </c>
      <c r="O163" s="117">
        <v>0.25600000000000001</v>
      </c>
      <c r="P163" s="3"/>
      <c r="Q163" s="3"/>
      <c r="R163" s="3"/>
    </row>
    <row r="164" spans="1:18" ht="15.75" hidden="1" customHeight="1">
      <c r="A164" s="140" t="str">
        <f t="shared" si="0"/>
        <v>SC5_BLUMENAUNOVELA 3</v>
      </c>
      <c r="B164" s="140" t="s">
        <v>118</v>
      </c>
      <c r="C164" s="121" t="s">
        <v>66</v>
      </c>
      <c r="D164" s="127" t="s">
        <v>46</v>
      </c>
      <c r="E164" s="129" t="s">
        <v>67</v>
      </c>
      <c r="F164" s="141">
        <f t="shared" si="1"/>
        <v>921.59999999999991</v>
      </c>
      <c r="G164" s="141">
        <f t="shared" si="2"/>
        <v>1996.8000000000002</v>
      </c>
      <c r="H164" s="133">
        <v>3072</v>
      </c>
      <c r="I164" s="141">
        <f t="shared" si="3"/>
        <v>4608</v>
      </c>
      <c r="J164" s="141">
        <f t="shared" si="4"/>
        <v>6144</v>
      </c>
      <c r="K164" s="114">
        <v>980731</v>
      </c>
      <c r="L164" s="142">
        <f t="shared" si="5"/>
        <v>111803.334</v>
      </c>
      <c r="M164" s="116">
        <v>0.65</v>
      </c>
      <c r="N164" s="117">
        <v>0.114</v>
      </c>
      <c r="O164" s="117">
        <v>0.22600000000000001</v>
      </c>
      <c r="P164" s="3"/>
      <c r="Q164" s="3"/>
      <c r="R164" s="3"/>
    </row>
    <row r="165" spans="1:18" ht="15.75" hidden="1" customHeight="1">
      <c r="A165" s="140" t="str">
        <f t="shared" si="0"/>
        <v>SC5_BLUMENAUNOVELA 22HS</v>
      </c>
      <c r="B165" s="140" t="s">
        <v>118</v>
      </c>
      <c r="C165" s="121" t="s">
        <v>68</v>
      </c>
      <c r="D165" s="127" t="s">
        <v>46</v>
      </c>
      <c r="E165" s="129" t="s">
        <v>69</v>
      </c>
      <c r="F165" s="141">
        <f t="shared" si="1"/>
        <v>723.3</v>
      </c>
      <c r="G165" s="141">
        <f t="shared" si="2"/>
        <v>1567.15</v>
      </c>
      <c r="H165" s="133">
        <v>2411</v>
      </c>
      <c r="I165" s="141">
        <f t="shared" si="3"/>
        <v>3616.5</v>
      </c>
      <c r="J165" s="141">
        <f t="shared" si="4"/>
        <v>4822</v>
      </c>
      <c r="K165" s="114">
        <v>980731</v>
      </c>
      <c r="L165" s="142">
        <f t="shared" si="5"/>
        <v>92188.714000000007</v>
      </c>
      <c r="M165" s="116">
        <v>0.65</v>
      </c>
      <c r="N165" s="117">
        <v>9.4E-2</v>
      </c>
      <c r="O165" s="117">
        <v>0.221</v>
      </c>
      <c r="P165" s="3"/>
      <c r="Q165" s="3"/>
      <c r="R165" s="3"/>
    </row>
    <row r="166" spans="1:18" ht="15.75" hidden="1" customHeight="1">
      <c r="A166" s="140" t="str">
        <f t="shared" si="0"/>
        <v>SC5_BLUMENAUREALITY SHOW 1</v>
      </c>
      <c r="B166" s="140" t="s">
        <v>118</v>
      </c>
      <c r="C166" s="121" t="s">
        <v>70</v>
      </c>
      <c r="D166" s="127" t="s">
        <v>46</v>
      </c>
      <c r="E166" s="129" t="s">
        <v>71</v>
      </c>
      <c r="F166" s="141">
        <f t="shared" si="1"/>
        <v>820.5</v>
      </c>
      <c r="G166" s="141">
        <f t="shared" si="2"/>
        <v>1777.75</v>
      </c>
      <c r="H166" s="133">
        <v>2735</v>
      </c>
      <c r="I166" s="141">
        <f t="shared" si="3"/>
        <v>4102.5</v>
      </c>
      <c r="J166" s="141">
        <f t="shared" si="4"/>
        <v>5470</v>
      </c>
      <c r="K166" s="114">
        <v>980731</v>
      </c>
      <c r="L166" s="142">
        <f t="shared" si="5"/>
        <v>63747.514999999999</v>
      </c>
      <c r="M166" s="116">
        <v>0.65</v>
      </c>
      <c r="N166" s="117">
        <v>6.5000000000000002E-2</v>
      </c>
      <c r="O166" s="117">
        <v>0.23799999999999999</v>
      </c>
      <c r="P166" s="3"/>
      <c r="Q166" s="3"/>
      <c r="R166" s="3"/>
    </row>
    <row r="167" spans="1:18" ht="15.75" hidden="1" customHeight="1">
      <c r="A167" s="140" t="str">
        <f t="shared" si="0"/>
        <v>SC5_BLUMENAUREALITY SHOW 2 - A FAZENDA</v>
      </c>
      <c r="B167" s="140" t="s">
        <v>118</v>
      </c>
      <c r="C167" s="109" t="s">
        <v>72</v>
      </c>
      <c r="D167" s="127" t="s">
        <v>46</v>
      </c>
      <c r="E167" s="129" t="s">
        <v>71</v>
      </c>
      <c r="F167" s="141">
        <f t="shared" si="1"/>
        <v>1190.7</v>
      </c>
      <c r="G167" s="141">
        <f t="shared" si="2"/>
        <v>2579.85</v>
      </c>
      <c r="H167" s="133">
        <v>3969</v>
      </c>
      <c r="I167" s="141">
        <f t="shared" si="3"/>
        <v>5953.5</v>
      </c>
      <c r="J167" s="141">
        <f t="shared" si="4"/>
        <v>7938</v>
      </c>
      <c r="K167" s="114">
        <v>980731</v>
      </c>
      <c r="L167" s="142">
        <f t="shared" si="5"/>
        <v>63747.514999999999</v>
      </c>
      <c r="M167" s="116">
        <v>0.65</v>
      </c>
      <c r="N167" s="117">
        <v>6.5000000000000002E-2</v>
      </c>
      <c r="O167" s="117">
        <v>0.23799999999999999</v>
      </c>
      <c r="P167" s="3"/>
      <c r="Q167" s="3"/>
      <c r="R167" s="3"/>
    </row>
    <row r="168" spans="1:18" ht="15.75" hidden="1" customHeight="1">
      <c r="A168" s="140" t="str">
        <f t="shared" si="0"/>
        <v>SC5_BLUMENAUREALITY SHOW 3 - Quilos Mortais</v>
      </c>
      <c r="B168" s="140" t="s">
        <v>118</v>
      </c>
      <c r="C168" s="109" t="s">
        <v>73</v>
      </c>
      <c r="D168" s="127" t="s">
        <v>74</v>
      </c>
      <c r="E168" s="129" t="s">
        <v>71</v>
      </c>
      <c r="F168" s="141">
        <f t="shared" si="1"/>
        <v>532.5</v>
      </c>
      <c r="G168" s="141">
        <f t="shared" si="2"/>
        <v>1153.75</v>
      </c>
      <c r="H168" s="133">
        <v>1775</v>
      </c>
      <c r="I168" s="141">
        <f t="shared" si="3"/>
        <v>2662.5</v>
      </c>
      <c r="J168" s="141">
        <f t="shared" si="4"/>
        <v>3550</v>
      </c>
      <c r="K168" s="114">
        <v>980731</v>
      </c>
      <c r="L168" s="142">
        <f t="shared" si="5"/>
        <v>63747.514999999999</v>
      </c>
      <c r="M168" s="116">
        <v>0.65</v>
      </c>
      <c r="N168" s="117">
        <v>6.5000000000000002E-2</v>
      </c>
      <c r="O168" s="117">
        <v>0.23799999999999999</v>
      </c>
      <c r="P168" s="3"/>
      <c r="Q168" s="3"/>
      <c r="R168" s="3"/>
    </row>
    <row r="169" spans="1:18" ht="15.75" hidden="1" customHeight="1">
      <c r="A169" s="140" t="str">
        <f t="shared" si="0"/>
        <v>SC5_BLUMENAUSÉRIE PREMIUM</v>
      </c>
      <c r="B169" s="140" t="s">
        <v>118</v>
      </c>
      <c r="C169" s="121" t="s">
        <v>75</v>
      </c>
      <c r="D169" s="127" t="s">
        <v>46</v>
      </c>
      <c r="E169" s="129" t="s">
        <v>76</v>
      </c>
      <c r="F169" s="141">
        <f t="shared" si="1"/>
        <v>578.4</v>
      </c>
      <c r="G169" s="141">
        <f t="shared" si="2"/>
        <v>1253.2</v>
      </c>
      <c r="H169" s="133">
        <v>1928</v>
      </c>
      <c r="I169" s="141">
        <f t="shared" si="3"/>
        <v>2892</v>
      </c>
      <c r="J169" s="141">
        <f t="shared" si="4"/>
        <v>3856</v>
      </c>
      <c r="K169" s="114">
        <v>980731</v>
      </c>
      <c r="L169" s="142">
        <f t="shared" si="5"/>
        <v>50998.011999999995</v>
      </c>
      <c r="M169" s="116">
        <v>0.65</v>
      </c>
      <c r="N169" s="117">
        <v>5.1999999999999998E-2</v>
      </c>
      <c r="O169" s="117">
        <v>0.252</v>
      </c>
      <c r="P169" s="3"/>
      <c r="Q169" s="3"/>
      <c r="R169" s="3"/>
    </row>
    <row r="170" spans="1:18" ht="15.75" hidden="1" customHeight="1">
      <c r="A170" s="140" t="str">
        <f t="shared" si="0"/>
        <v>SC5_BLUMENAUBRASIL CAMINHONEIRO</v>
      </c>
      <c r="B170" s="140" t="s">
        <v>118</v>
      </c>
      <c r="C170" s="121" t="s">
        <v>77</v>
      </c>
      <c r="D170" s="127" t="s">
        <v>78</v>
      </c>
      <c r="E170" s="129" t="s">
        <v>79</v>
      </c>
      <c r="F170" s="141">
        <f t="shared" si="1"/>
        <v>436.5</v>
      </c>
      <c r="G170" s="141">
        <f t="shared" si="2"/>
        <v>727.5</v>
      </c>
      <c r="H170" s="133">
        <v>1455</v>
      </c>
      <c r="I170" s="141">
        <f t="shared" si="3"/>
        <v>2182.5</v>
      </c>
      <c r="J170" s="141">
        <f t="shared" si="4"/>
        <v>2910</v>
      </c>
      <c r="K170" s="114">
        <v>980731</v>
      </c>
      <c r="L170" s="142">
        <f t="shared" si="5"/>
        <v>123000.01291666667</v>
      </c>
      <c r="M170" s="116">
        <v>0.5</v>
      </c>
      <c r="N170" s="117">
        <v>0.12541666666666668</v>
      </c>
      <c r="O170" s="117">
        <v>0.21875</v>
      </c>
      <c r="P170" s="3"/>
      <c r="Q170" s="3"/>
      <c r="R170" s="3"/>
    </row>
    <row r="171" spans="1:18" ht="15.75" hidden="1" customHeight="1">
      <c r="A171" s="140" t="str">
        <f t="shared" si="0"/>
        <v>SC5_BLUMENAUFALA BRASIL - EDIÇÃO DE SÁBADO</v>
      </c>
      <c r="B171" s="140" t="s">
        <v>118</v>
      </c>
      <c r="C171" s="121" t="s">
        <v>80</v>
      </c>
      <c r="D171" s="127" t="s">
        <v>78</v>
      </c>
      <c r="E171" s="129" t="s">
        <v>81</v>
      </c>
      <c r="F171" s="141">
        <f t="shared" si="1"/>
        <v>484.5</v>
      </c>
      <c r="G171" s="141">
        <f t="shared" si="2"/>
        <v>807.5</v>
      </c>
      <c r="H171" s="133">
        <v>1615</v>
      </c>
      <c r="I171" s="141">
        <f t="shared" si="3"/>
        <v>2422.5</v>
      </c>
      <c r="J171" s="141">
        <f t="shared" si="4"/>
        <v>3230</v>
      </c>
      <c r="K171" s="114">
        <v>980731</v>
      </c>
      <c r="L171" s="142">
        <f t="shared" si="5"/>
        <v>123000.01291666667</v>
      </c>
      <c r="M171" s="116">
        <v>0.5</v>
      </c>
      <c r="N171" s="117">
        <v>0.12541666666666668</v>
      </c>
      <c r="O171" s="117">
        <v>0.21875</v>
      </c>
      <c r="P171" s="3"/>
      <c r="Q171" s="3"/>
      <c r="R171" s="3"/>
    </row>
    <row r="172" spans="1:18" ht="15.75" hidden="1" customHeight="1">
      <c r="A172" s="140" t="str">
        <f t="shared" si="0"/>
        <v>SC5_BLUMENAUBALANÇO GERAL SC - ED SÁBADO - ESTADUAL (1)</v>
      </c>
      <c r="B172" s="140" t="s">
        <v>118</v>
      </c>
      <c r="C172" s="121" t="s">
        <v>82</v>
      </c>
      <c r="D172" s="127" t="s">
        <v>78</v>
      </c>
      <c r="E172" s="129" t="s">
        <v>83</v>
      </c>
      <c r="F172" s="141">
        <f t="shared" si="1"/>
        <v>808.49423999999988</v>
      </c>
      <c r="G172" s="141">
        <f t="shared" si="2"/>
        <v>1751.7375199999999</v>
      </c>
      <c r="H172" s="134">
        <v>2694.9807999999998</v>
      </c>
      <c r="I172" s="141">
        <f t="shared" si="3"/>
        <v>4042.4712</v>
      </c>
      <c r="J172" s="141">
        <f t="shared" si="4"/>
        <v>5389.9615999999996</v>
      </c>
      <c r="K172" s="114">
        <v>980731</v>
      </c>
      <c r="L172" s="142">
        <f t="shared" si="5"/>
        <v>123000.01291666667</v>
      </c>
      <c r="M172" s="116">
        <v>0.65</v>
      </c>
      <c r="N172" s="117">
        <v>0.12541666666666668</v>
      </c>
      <c r="O172" s="117">
        <v>0.21875</v>
      </c>
      <c r="P172" s="3"/>
      <c r="Q172" s="3"/>
      <c r="R172" s="3"/>
    </row>
    <row r="173" spans="1:18" ht="15.75" hidden="1" customHeight="1">
      <c r="A173" s="140" t="str">
        <f t="shared" si="0"/>
        <v>SC5_BLUMENAUCLUBE DA BOLA</v>
      </c>
      <c r="B173" s="140" t="s">
        <v>118</v>
      </c>
      <c r="C173" s="121" t="s">
        <v>84</v>
      </c>
      <c r="D173" s="127" t="s">
        <v>78</v>
      </c>
      <c r="E173" s="129" t="s">
        <v>85</v>
      </c>
      <c r="F173" s="141">
        <f t="shared" si="1"/>
        <v>754.36248000000001</v>
      </c>
      <c r="G173" s="141">
        <f t="shared" si="2"/>
        <v>1634.4520400000001</v>
      </c>
      <c r="H173" s="132">
        <v>2514.5416</v>
      </c>
      <c r="I173" s="141">
        <f t="shared" si="3"/>
        <v>3771.8123999999998</v>
      </c>
      <c r="J173" s="141">
        <f t="shared" si="4"/>
        <v>5029.0832</v>
      </c>
      <c r="K173" s="114">
        <v>980731</v>
      </c>
      <c r="L173" s="142">
        <f t="shared" si="5"/>
        <v>123000.01291666667</v>
      </c>
      <c r="M173" s="116">
        <v>0.65</v>
      </c>
      <c r="N173" s="117">
        <v>0.12541666666666668</v>
      </c>
      <c r="O173" s="117">
        <v>0.21875</v>
      </c>
      <c r="P173" s="3"/>
      <c r="Q173" s="3"/>
      <c r="R173" s="3"/>
    </row>
    <row r="174" spans="1:18" ht="15.75" hidden="1" customHeight="1">
      <c r="A174" s="140" t="str">
        <f t="shared" si="0"/>
        <v>SC5_BLUMENAUCINE AVENTURA</v>
      </c>
      <c r="B174" s="140" t="s">
        <v>118</v>
      </c>
      <c r="C174" s="121" t="s">
        <v>86</v>
      </c>
      <c r="D174" s="127" t="s">
        <v>78</v>
      </c>
      <c r="E174" s="129" t="s">
        <v>87</v>
      </c>
      <c r="F174" s="141">
        <f t="shared" si="1"/>
        <v>339</v>
      </c>
      <c r="G174" s="141">
        <f t="shared" si="2"/>
        <v>734.5</v>
      </c>
      <c r="H174" s="133">
        <v>1130</v>
      </c>
      <c r="I174" s="141">
        <f t="shared" si="3"/>
        <v>1695</v>
      </c>
      <c r="J174" s="141">
        <f t="shared" si="4"/>
        <v>2260</v>
      </c>
      <c r="K174" s="114">
        <v>980731</v>
      </c>
      <c r="L174" s="142">
        <f t="shared" si="5"/>
        <v>123000.01291666667</v>
      </c>
      <c r="M174" s="116">
        <v>0.65</v>
      </c>
      <c r="N174" s="117">
        <v>0.12541666666666668</v>
      </c>
      <c r="O174" s="117">
        <v>0.21875</v>
      </c>
      <c r="P174" s="3"/>
      <c r="Q174" s="3"/>
      <c r="R174" s="3"/>
    </row>
    <row r="175" spans="1:18" ht="15.75" hidden="1" customHeight="1">
      <c r="A175" s="140" t="str">
        <f t="shared" si="0"/>
        <v>SC5_BLUMENAUCIDADE ALERTA - EDIÇÃO DE SÁBADO 1</v>
      </c>
      <c r="B175" s="140" t="s">
        <v>118</v>
      </c>
      <c r="C175" s="121" t="s">
        <v>88</v>
      </c>
      <c r="D175" s="127" t="s">
        <v>78</v>
      </c>
      <c r="E175" s="129" t="s">
        <v>89</v>
      </c>
      <c r="F175" s="141">
        <f t="shared" si="1"/>
        <v>592.5</v>
      </c>
      <c r="G175" s="141">
        <f t="shared" si="2"/>
        <v>1283.75</v>
      </c>
      <c r="H175" s="133">
        <v>1975</v>
      </c>
      <c r="I175" s="141">
        <f t="shared" si="3"/>
        <v>2962.5</v>
      </c>
      <c r="J175" s="141">
        <f t="shared" si="4"/>
        <v>3950</v>
      </c>
      <c r="K175" s="114">
        <v>980731</v>
      </c>
      <c r="L175" s="142">
        <f t="shared" si="5"/>
        <v>123000.01291666667</v>
      </c>
      <c r="M175" s="116">
        <v>0.65</v>
      </c>
      <c r="N175" s="117">
        <v>0.12541666666666668</v>
      </c>
      <c r="O175" s="117">
        <v>0.21875</v>
      </c>
      <c r="P175" s="3"/>
      <c r="Q175" s="3"/>
      <c r="R175" s="3"/>
    </row>
    <row r="176" spans="1:18" ht="15.75" hidden="1" customHeight="1">
      <c r="A176" s="140" t="str">
        <f t="shared" si="0"/>
        <v>SC5_BLUMENAUJORNAL DA RECORD - EDIÇÃO DE SÁBADO</v>
      </c>
      <c r="B176" s="140" t="s">
        <v>118</v>
      </c>
      <c r="C176" s="121" t="s">
        <v>90</v>
      </c>
      <c r="D176" s="127" t="s">
        <v>78</v>
      </c>
      <c r="E176" s="129" t="s">
        <v>65</v>
      </c>
      <c r="F176" s="141">
        <f t="shared" si="1"/>
        <v>1361.1</v>
      </c>
      <c r="G176" s="141">
        <f t="shared" si="2"/>
        <v>2949.05</v>
      </c>
      <c r="H176" s="133">
        <v>4537</v>
      </c>
      <c r="I176" s="141">
        <f t="shared" si="3"/>
        <v>6805.5</v>
      </c>
      <c r="J176" s="141">
        <f t="shared" si="4"/>
        <v>9074</v>
      </c>
      <c r="K176" s="114">
        <v>980731</v>
      </c>
      <c r="L176" s="142">
        <f t="shared" si="5"/>
        <v>123000.01291666667</v>
      </c>
      <c r="M176" s="116">
        <v>0.65</v>
      </c>
      <c r="N176" s="117">
        <v>0.12541666666666668</v>
      </c>
      <c r="O176" s="117">
        <v>0.21875</v>
      </c>
      <c r="P176" s="3"/>
      <c r="Q176" s="3"/>
      <c r="R176" s="3"/>
    </row>
    <row r="177" spans="1:35" ht="15.75" hidden="1" customHeight="1">
      <c r="A177" s="140" t="str">
        <f t="shared" si="0"/>
        <v xml:space="preserve">SC5_BLUMENAUNOVELA 3 - MELHORES MOMENTOS </v>
      </c>
      <c r="B177" s="140" t="s">
        <v>118</v>
      </c>
      <c r="C177" s="121" t="s">
        <v>91</v>
      </c>
      <c r="D177" s="127" t="s">
        <v>78</v>
      </c>
      <c r="E177" s="129" t="s">
        <v>67</v>
      </c>
      <c r="F177" s="141">
        <f t="shared" si="1"/>
        <v>799.8</v>
      </c>
      <c r="G177" s="141">
        <f t="shared" si="2"/>
        <v>1732.9</v>
      </c>
      <c r="H177" s="133">
        <v>2666</v>
      </c>
      <c r="I177" s="141">
        <f t="shared" si="3"/>
        <v>3999</v>
      </c>
      <c r="J177" s="141">
        <f t="shared" si="4"/>
        <v>5332</v>
      </c>
      <c r="K177" s="114">
        <v>980731</v>
      </c>
      <c r="L177" s="142">
        <f t="shared" si="5"/>
        <v>123000.01291666667</v>
      </c>
      <c r="M177" s="116">
        <v>0.65</v>
      </c>
      <c r="N177" s="117">
        <v>0.12541666666666668</v>
      </c>
      <c r="O177" s="117">
        <v>0.21875</v>
      </c>
      <c r="P177" s="3"/>
      <c r="Q177" s="3"/>
      <c r="R177" s="3"/>
    </row>
    <row r="178" spans="1:35" ht="15.75" hidden="1" customHeight="1">
      <c r="A178" s="140" t="str">
        <f t="shared" si="0"/>
        <v xml:space="preserve">SC5_BLUMENAUSUPER TELA </v>
      </c>
      <c r="B178" s="140" t="s">
        <v>118</v>
      </c>
      <c r="C178" s="121" t="s">
        <v>92</v>
      </c>
      <c r="D178" s="127" t="s">
        <v>78</v>
      </c>
      <c r="E178" s="129" t="s">
        <v>93</v>
      </c>
      <c r="F178" s="141">
        <f t="shared" si="1"/>
        <v>532.5</v>
      </c>
      <c r="G178" s="141">
        <f t="shared" si="2"/>
        <v>1153.75</v>
      </c>
      <c r="H178" s="133">
        <v>1775</v>
      </c>
      <c r="I178" s="141">
        <f t="shared" si="3"/>
        <v>2662.5</v>
      </c>
      <c r="J178" s="141">
        <f t="shared" si="4"/>
        <v>3550</v>
      </c>
      <c r="K178" s="114">
        <v>980731</v>
      </c>
      <c r="L178" s="142">
        <f t="shared" si="5"/>
        <v>123000.01291666667</v>
      </c>
      <c r="M178" s="116">
        <v>0.65</v>
      </c>
      <c r="N178" s="117">
        <v>0.12541666666666668</v>
      </c>
      <c r="O178" s="117">
        <v>0.21875</v>
      </c>
      <c r="P178" s="3"/>
      <c r="Q178" s="3"/>
      <c r="R178" s="3"/>
    </row>
    <row r="179" spans="1:35" ht="15.75" hidden="1" customHeight="1">
      <c r="A179" s="140" t="str">
        <f t="shared" si="0"/>
        <v>SC5_BLUMENAUSÉRIE DE SÁBADO</v>
      </c>
      <c r="B179" s="140" t="s">
        <v>118</v>
      </c>
      <c r="C179" s="109" t="s">
        <v>94</v>
      </c>
      <c r="D179" s="110" t="s">
        <v>95</v>
      </c>
      <c r="E179" s="119" t="s">
        <v>96</v>
      </c>
      <c r="F179" s="141">
        <f t="shared" si="1"/>
        <v>264.59999999999997</v>
      </c>
      <c r="G179" s="141">
        <f t="shared" si="2"/>
        <v>573.30000000000007</v>
      </c>
      <c r="H179" s="133">
        <v>882</v>
      </c>
      <c r="I179" s="141">
        <f t="shared" si="3"/>
        <v>1323</v>
      </c>
      <c r="J179" s="141">
        <f t="shared" si="4"/>
        <v>1764</v>
      </c>
      <c r="K179" s="114">
        <v>980731</v>
      </c>
      <c r="L179" s="142">
        <f t="shared" si="5"/>
        <v>123000.01291666667</v>
      </c>
      <c r="M179" s="116">
        <v>0.65</v>
      </c>
      <c r="N179" s="117">
        <v>0.12541666666666668</v>
      </c>
      <c r="O179" s="117">
        <v>0.21875</v>
      </c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</row>
    <row r="180" spans="1:35" ht="15.75" hidden="1" customHeight="1">
      <c r="A180" s="140" t="str">
        <f t="shared" si="0"/>
        <v>SC5_BLUMENAUAGRO SAÚDE E COOPERAÇÃO</v>
      </c>
      <c r="B180" s="140" t="s">
        <v>118</v>
      </c>
      <c r="C180" s="121" t="s">
        <v>97</v>
      </c>
      <c r="D180" s="127" t="s">
        <v>98</v>
      </c>
      <c r="E180" s="129" t="s">
        <v>99</v>
      </c>
      <c r="F180" s="141">
        <f t="shared" si="1"/>
        <v>412.79423999999995</v>
      </c>
      <c r="G180" s="141">
        <f t="shared" si="2"/>
        <v>894.38751999999988</v>
      </c>
      <c r="H180" s="132">
        <v>1375.9807999999998</v>
      </c>
      <c r="I180" s="141">
        <f t="shared" si="3"/>
        <v>2063.9712</v>
      </c>
      <c r="J180" s="141">
        <f t="shared" si="4"/>
        <v>2751.9615999999996</v>
      </c>
      <c r="K180" s="114">
        <v>980731</v>
      </c>
      <c r="L180" s="142">
        <f t="shared" si="5"/>
        <v>104202.66875</v>
      </c>
      <c r="M180" s="116">
        <v>0.65</v>
      </c>
      <c r="N180" s="117">
        <v>0.10625</v>
      </c>
      <c r="O180" s="117">
        <v>0.1733514615907546</v>
      </c>
      <c r="P180" s="3"/>
      <c r="Q180" s="3"/>
      <c r="R180" s="3"/>
    </row>
    <row r="181" spans="1:35" ht="15.75" hidden="1" customHeight="1">
      <c r="A181" s="140" t="str">
        <f t="shared" si="0"/>
        <v>SC5_BLUMENAUCINE MAIOR</v>
      </c>
      <c r="B181" s="140" t="s">
        <v>118</v>
      </c>
      <c r="C181" s="121" t="s">
        <v>100</v>
      </c>
      <c r="D181" s="127" t="s">
        <v>98</v>
      </c>
      <c r="E181" s="129" t="s">
        <v>85</v>
      </c>
      <c r="F181" s="141">
        <f t="shared" si="1"/>
        <v>563.69999999999993</v>
      </c>
      <c r="G181" s="141">
        <f t="shared" si="2"/>
        <v>1221.3500000000001</v>
      </c>
      <c r="H181" s="133">
        <v>1879</v>
      </c>
      <c r="I181" s="141">
        <f t="shared" si="3"/>
        <v>2818.5</v>
      </c>
      <c r="J181" s="141">
        <f t="shared" si="4"/>
        <v>3758</v>
      </c>
      <c r="K181" s="114">
        <v>980731</v>
      </c>
      <c r="L181" s="142">
        <f t="shared" si="5"/>
        <v>104202.66875</v>
      </c>
      <c r="M181" s="116">
        <v>0.65</v>
      </c>
      <c r="N181" s="117">
        <v>0.10625</v>
      </c>
      <c r="O181" s="117">
        <v>0.1733514615907546</v>
      </c>
      <c r="P181" s="3"/>
      <c r="Q181" s="3"/>
      <c r="R181" s="3"/>
    </row>
    <row r="182" spans="1:35" ht="15.75" hidden="1" customHeight="1">
      <c r="A182" s="140" t="str">
        <f t="shared" si="0"/>
        <v>SC5_BLUMENAUHORA DO FARO</v>
      </c>
      <c r="B182" s="140" t="s">
        <v>118</v>
      </c>
      <c r="C182" s="121" t="s">
        <v>101</v>
      </c>
      <c r="D182" s="127" t="s">
        <v>98</v>
      </c>
      <c r="E182" s="129" t="s">
        <v>102</v>
      </c>
      <c r="F182" s="141">
        <f t="shared" si="1"/>
        <v>775.8</v>
      </c>
      <c r="G182" s="141">
        <f t="shared" si="2"/>
        <v>1680.9</v>
      </c>
      <c r="H182" s="133">
        <v>2586</v>
      </c>
      <c r="I182" s="141">
        <f t="shared" si="3"/>
        <v>3879</v>
      </c>
      <c r="J182" s="141">
        <f t="shared" si="4"/>
        <v>5172</v>
      </c>
      <c r="K182" s="114">
        <v>980731</v>
      </c>
      <c r="L182" s="142">
        <f t="shared" si="5"/>
        <v>104202.66875</v>
      </c>
      <c r="M182" s="116">
        <v>0.65</v>
      </c>
      <c r="N182" s="117">
        <v>0.10625</v>
      </c>
      <c r="O182" s="117">
        <v>0.1733514615907546</v>
      </c>
      <c r="P182" s="3"/>
      <c r="Q182" s="3"/>
      <c r="R182" s="3"/>
    </row>
    <row r="183" spans="1:35" ht="15.75" hidden="1" customHeight="1">
      <c r="A183" s="140" t="str">
        <f t="shared" si="0"/>
        <v>SC5_BLUMENAUREALITY SHOW 4</v>
      </c>
      <c r="B183" s="140" t="s">
        <v>118</v>
      </c>
      <c r="C183" s="121" t="s">
        <v>103</v>
      </c>
      <c r="D183" s="127" t="s">
        <v>98</v>
      </c>
      <c r="E183" s="129" t="s">
        <v>61</v>
      </c>
      <c r="F183" s="141">
        <f t="shared" si="1"/>
        <v>820.5</v>
      </c>
      <c r="G183" s="141">
        <f t="shared" si="2"/>
        <v>1777.75</v>
      </c>
      <c r="H183" s="133">
        <v>2735</v>
      </c>
      <c r="I183" s="141">
        <f t="shared" si="3"/>
        <v>4102.5</v>
      </c>
      <c r="J183" s="141">
        <f t="shared" si="4"/>
        <v>5470</v>
      </c>
      <c r="K183" s="114">
        <v>980731</v>
      </c>
      <c r="L183" s="142">
        <f t="shared" si="5"/>
        <v>104202.66875</v>
      </c>
      <c r="M183" s="116">
        <v>0.65</v>
      </c>
      <c r="N183" s="117">
        <v>0.10625</v>
      </c>
      <c r="O183" s="117">
        <v>0.1733514615907546</v>
      </c>
      <c r="P183" s="3"/>
      <c r="Q183" s="3"/>
      <c r="R183" s="3"/>
    </row>
    <row r="184" spans="1:35" ht="15.75" hidden="1" customHeight="1">
      <c r="A184" s="140" t="str">
        <f t="shared" si="0"/>
        <v>SC5_BLUMENAUDOMINGO ESPETACULAR</v>
      </c>
      <c r="B184" s="140" t="s">
        <v>118</v>
      </c>
      <c r="C184" s="121" t="s">
        <v>104</v>
      </c>
      <c r="D184" s="127" t="s">
        <v>98</v>
      </c>
      <c r="E184" s="129" t="s">
        <v>65</v>
      </c>
      <c r="F184" s="141">
        <f t="shared" si="1"/>
        <v>1507.8</v>
      </c>
      <c r="G184" s="141">
        <f t="shared" si="2"/>
        <v>3266.9</v>
      </c>
      <c r="H184" s="133">
        <v>5026</v>
      </c>
      <c r="I184" s="141">
        <f t="shared" si="3"/>
        <v>7539</v>
      </c>
      <c r="J184" s="141">
        <f t="shared" si="4"/>
        <v>10052</v>
      </c>
      <c r="K184" s="114">
        <v>980731</v>
      </c>
      <c r="L184" s="142">
        <f t="shared" si="5"/>
        <v>104202.66875</v>
      </c>
      <c r="M184" s="116">
        <v>0.65</v>
      </c>
      <c r="N184" s="117">
        <v>0.10625</v>
      </c>
      <c r="O184" s="117">
        <v>0.1733514615907546</v>
      </c>
      <c r="P184" s="3"/>
      <c r="Q184" s="3"/>
      <c r="R184" s="3"/>
    </row>
    <row r="185" spans="1:35" ht="15.75" hidden="1" customHeight="1">
      <c r="A185" s="140" t="str">
        <f t="shared" si="0"/>
        <v>SC5_BLUMENAUCÂMERA RECORD</v>
      </c>
      <c r="B185" s="140" t="s">
        <v>118</v>
      </c>
      <c r="C185" s="121" t="s">
        <v>105</v>
      </c>
      <c r="D185" s="127" t="s">
        <v>98</v>
      </c>
      <c r="E185" s="129" t="s">
        <v>76</v>
      </c>
      <c r="F185" s="141">
        <f t="shared" si="1"/>
        <v>574.5</v>
      </c>
      <c r="G185" s="141">
        <f t="shared" si="2"/>
        <v>1244.75</v>
      </c>
      <c r="H185" s="133">
        <v>1915</v>
      </c>
      <c r="I185" s="141">
        <f t="shared" si="3"/>
        <v>2872.5</v>
      </c>
      <c r="J185" s="141">
        <f t="shared" si="4"/>
        <v>3830</v>
      </c>
      <c r="K185" s="114">
        <v>980731</v>
      </c>
      <c r="L185" s="142">
        <f t="shared" si="5"/>
        <v>104202.66875</v>
      </c>
      <c r="M185" s="116">
        <v>0.65</v>
      </c>
      <c r="N185" s="117">
        <v>0.10625</v>
      </c>
      <c r="O185" s="117">
        <v>0.1733514615907546</v>
      </c>
      <c r="P185" s="3"/>
      <c r="Q185" s="3"/>
      <c r="R185" s="3"/>
    </row>
    <row r="186" spans="1:35" ht="15.75" hidden="1" customHeight="1">
      <c r="A186" s="140" t="str">
        <f t="shared" si="0"/>
        <v>SC5_BLUMENAUSERIE DE DOMINGO</v>
      </c>
      <c r="B186" s="140" t="s">
        <v>118</v>
      </c>
      <c r="C186" s="121" t="s">
        <v>106</v>
      </c>
      <c r="D186" s="127" t="s">
        <v>98</v>
      </c>
      <c r="E186" s="129" t="s">
        <v>107</v>
      </c>
      <c r="F186" s="141">
        <f t="shared" si="1"/>
        <v>264.59999999999997</v>
      </c>
      <c r="G186" s="141">
        <f t="shared" si="2"/>
        <v>573.30000000000007</v>
      </c>
      <c r="H186" s="133">
        <v>882</v>
      </c>
      <c r="I186" s="141">
        <f t="shared" si="3"/>
        <v>1323</v>
      </c>
      <c r="J186" s="141">
        <f t="shared" si="4"/>
        <v>1764</v>
      </c>
      <c r="K186" s="114">
        <v>980731</v>
      </c>
      <c r="L186" s="142">
        <f t="shared" si="5"/>
        <v>104202.66875</v>
      </c>
      <c r="M186" s="116">
        <v>0.65</v>
      </c>
      <c r="N186" s="117">
        <v>0.10625</v>
      </c>
      <c r="O186" s="117">
        <v>0.1733514615907546</v>
      </c>
      <c r="P186" s="3"/>
      <c r="Q186" s="3"/>
      <c r="R186" s="3"/>
    </row>
    <row r="187" spans="1:35" ht="15.75" hidden="1" customHeight="1">
      <c r="A187" s="140" t="str">
        <f t="shared" si="0"/>
        <v>SC5_BLUMENAUABERTURA / 12H00</v>
      </c>
      <c r="B187" s="140" t="s">
        <v>118</v>
      </c>
      <c r="C187" s="121" t="s">
        <v>108</v>
      </c>
      <c r="D187" s="127" t="s">
        <v>74</v>
      </c>
      <c r="E187" s="129" t="s">
        <v>79</v>
      </c>
      <c r="F187" s="141">
        <f t="shared" si="1"/>
        <v>224.48399999999998</v>
      </c>
      <c r="G187" s="141">
        <f t="shared" si="2"/>
        <v>486.38200000000001</v>
      </c>
      <c r="H187" s="133">
        <v>748.28</v>
      </c>
      <c r="I187" s="141">
        <f t="shared" si="3"/>
        <v>1122.42</v>
      </c>
      <c r="J187" s="141">
        <f t="shared" si="4"/>
        <v>1496.56</v>
      </c>
      <c r="K187" s="114">
        <v>980731</v>
      </c>
      <c r="L187" s="142">
        <f t="shared" si="5"/>
        <v>107880.41</v>
      </c>
      <c r="M187" s="116">
        <v>0.65</v>
      </c>
      <c r="N187" s="117">
        <v>0.11</v>
      </c>
      <c r="O187" s="117">
        <v>0.32200000000000001</v>
      </c>
      <c r="P187" s="3"/>
      <c r="Q187" s="3"/>
      <c r="R187" s="3"/>
    </row>
    <row r="188" spans="1:35" ht="15.75" hidden="1" customHeight="1">
      <c r="A188" s="140" t="str">
        <f t="shared" si="0"/>
        <v>SC5_BLUMENAU12H00 / 18H00</v>
      </c>
      <c r="B188" s="140" t="s">
        <v>118</v>
      </c>
      <c r="C188" s="121" t="s">
        <v>109</v>
      </c>
      <c r="D188" s="127" t="s">
        <v>74</v>
      </c>
      <c r="E188" s="129" t="s">
        <v>83</v>
      </c>
      <c r="F188" s="141">
        <f t="shared" si="1"/>
        <v>252.56399999999999</v>
      </c>
      <c r="G188" s="141">
        <f t="shared" si="2"/>
        <v>547.22199999999998</v>
      </c>
      <c r="H188" s="133">
        <v>841.88</v>
      </c>
      <c r="I188" s="141">
        <f t="shared" si="3"/>
        <v>1262.82</v>
      </c>
      <c r="J188" s="141">
        <f t="shared" si="4"/>
        <v>1683.76</v>
      </c>
      <c r="K188" s="114">
        <v>980731</v>
      </c>
      <c r="L188" s="142">
        <f t="shared" si="5"/>
        <v>118668.451</v>
      </c>
      <c r="M188" s="116">
        <v>0.65</v>
      </c>
      <c r="N188" s="117">
        <v>0.121</v>
      </c>
      <c r="O188" s="117">
        <v>0.307</v>
      </c>
      <c r="P188" s="3"/>
      <c r="Q188" s="3"/>
      <c r="R188" s="3"/>
    </row>
    <row r="189" spans="1:35" ht="15.75" hidden="1" customHeight="1">
      <c r="A189" s="140" t="str">
        <f t="shared" si="0"/>
        <v>SC5_BLUMENAU18H00 / ENCERRAMENTO</v>
      </c>
      <c r="B189" s="140" t="s">
        <v>118</v>
      </c>
      <c r="C189" s="121" t="s">
        <v>110</v>
      </c>
      <c r="D189" s="127" t="s">
        <v>74</v>
      </c>
      <c r="E189" s="129" t="s">
        <v>61</v>
      </c>
      <c r="F189" s="141">
        <f t="shared" si="1"/>
        <v>720.87599999999998</v>
      </c>
      <c r="G189" s="141">
        <f t="shared" si="2"/>
        <v>1561.8980000000001</v>
      </c>
      <c r="H189" s="133">
        <v>2402.92</v>
      </c>
      <c r="I189" s="141">
        <f t="shared" si="3"/>
        <v>3604.38</v>
      </c>
      <c r="J189" s="141">
        <f t="shared" si="4"/>
        <v>4805.84</v>
      </c>
      <c r="K189" s="114">
        <v>980731</v>
      </c>
      <c r="L189" s="142">
        <f t="shared" si="5"/>
        <v>126514.299</v>
      </c>
      <c r="M189" s="116">
        <v>0.65</v>
      </c>
      <c r="N189" s="117">
        <v>0.129</v>
      </c>
      <c r="O189" s="117">
        <v>0.25900000000000001</v>
      </c>
      <c r="P189" s="3"/>
      <c r="Q189" s="3"/>
      <c r="R189" s="3"/>
    </row>
    <row r="190" spans="1:35" ht="15.75" hidden="1" customHeight="1">
      <c r="A190" s="140" t="str">
        <f t="shared" si="0"/>
        <v>SC5_BLUMENAUABERTURA / ENCERRAMENTO</v>
      </c>
      <c r="B190" s="140" t="s">
        <v>118</v>
      </c>
      <c r="C190" s="121" t="s">
        <v>111</v>
      </c>
      <c r="D190" s="127" t="s">
        <v>74</v>
      </c>
      <c r="E190" s="129" t="s">
        <v>79</v>
      </c>
      <c r="F190" s="141">
        <f t="shared" si="1"/>
        <v>523.53599999999994</v>
      </c>
      <c r="G190" s="141">
        <f t="shared" si="2"/>
        <v>1134.328</v>
      </c>
      <c r="H190" s="133">
        <v>1745.12</v>
      </c>
      <c r="I190" s="141">
        <f t="shared" si="3"/>
        <v>2617.6799999999998</v>
      </c>
      <c r="J190" s="141">
        <f t="shared" si="4"/>
        <v>3490.24</v>
      </c>
      <c r="K190" s="114">
        <v>980731</v>
      </c>
      <c r="L190" s="142">
        <f t="shared" si="5"/>
        <v>120629.913</v>
      </c>
      <c r="M190" s="116">
        <v>0.65</v>
      </c>
      <c r="N190" s="117">
        <v>0.123</v>
      </c>
      <c r="O190" s="117">
        <v>0.29899999999999999</v>
      </c>
      <c r="P190" s="3"/>
      <c r="Q190" s="3"/>
      <c r="R190" s="3"/>
    </row>
    <row r="191" spans="1:35" ht="15.75" hidden="1" customHeight="1">
      <c r="A191" s="143" t="str">
        <f t="shared" si="0"/>
        <v>SC6_OESTESC NO AR</v>
      </c>
      <c r="B191" s="143" t="s">
        <v>119</v>
      </c>
      <c r="C191" s="121" t="s">
        <v>45</v>
      </c>
      <c r="D191" s="127" t="s">
        <v>46</v>
      </c>
      <c r="E191" s="127" t="s">
        <v>47</v>
      </c>
      <c r="F191" s="144">
        <f t="shared" si="1"/>
        <v>218.74295999999998</v>
      </c>
      <c r="G191" s="144">
        <f t="shared" si="2"/>
        <v>473.94308000000001</v>
      </c>
      <c r="H191" s="132">
        <v>729.14319999999998</v>
      </c>
      <c r="I191" s="144">
        <f t="shared" si="3"/>
        <v>1093.7148</v>
      </c>
      <c r="J191" s="144">
        <f t="shared" si="4"/>
        <v>1458.2864</v>
      </c>
      <c r="K191" s="114">
        <v>1369936</v>
      </c>
      <c r="L191" s="145">
        <f t="shared" si="5"/>
        <v>175351.80799999999</v>
      </c>
      <c r="M191" s="116">
        <v>0.65</v>
      </c>
      <c r="N191" s="117">
        <v>0.128</v>
      </c>
      <c r="O191" s="117">
        <v>0.34300000000000003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</row>
    <row r="192" spans="1:35" ht="15.75" hidden="1" customHeight="1">
      <c r="A192" s="143" t="str">
        <f t="shared" si="0"/>
        <v>SC6_OESTEFALA BRASIL</v>
      </c>
      <c r="B192" s="143" t="s">
        <v>119</v>
      </c>
      <c r="C192" s="121" t="s">
        <v>48</v>
      </c>
      <c r="D192" s="127" t="s">
        <v>46</v>
      </c>
      <c r="E192" s="127" t="s">
        <v>49</v>
      </c>
      <c r="F192" s="144">
        <f t="shared" si="1"/>
        <v>569.4</v>
      </c>
      <c r="G192" s="144">
        <f t="shared" si="2"/>
        <v>949</v>
      </c>
      <c r="H192" s="133">
        <v>1898</v>
      </c>
      <c r="I192" s="144">
        <f t="shared" si="3"/>
        <v>2847</v>
      </c>
      <c r="J192" s="144">
        <f t="shared" si="4"/>
        <v>3796</v>
      </c>
      <c r="K192" s="114">
        <v>1369936</v>
      </c>
      <c r="L192" s="145">
        <f t="shared" si="5"/>
        <v>110964.81600000001</v>
      </c>
      <c r="M192" s="116">
        <v>0.5</v>
      </c>
      <c r="N192" s="117">
        <v>8.1000000000000003E-2</v>
      </c>
      <c r="O192" s="117">
        <v>0.29599999999999999</v>
      </c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:35" ht="15.75" hidden="1" customHeight="1">
      <c r="A193" s="143" t="str">
        <f t="shared" si="0"/>
        <v>SC6_OESTEHOJE EM DIA</v>
      </c>
      <c r="B193" s="143" t="s">
        <v>119</v>
      </c>
      <c r="C193" s="121" t="s">
        <v>50</v>
      </c>
      <c r="D193" s="127" t="s">
        <v>46</v>
      </c>
      <c r="E193" s="127" t="s">
        <v>51</v>
      </c>
      <c r="F193" s="144">
        <f t="shared" si="1"/>
        <v>678</v>
      </c>
      <c r="G193" s="144">
        <f t="shared" si="2"/>
        <v>1130</v>
      </c>
      <c r="H193" s="133">
        <v>2260</v>
      </c>
      <c r="I193" s="144">
        <f t="shared" si="3"/>
        <v>3390</v>
      </c>
      <c r="J193" s="144">
        <f t="shared" si="4"/>
        <v>4520</v>
      </c>
      <c r="K193" s="114">
        <v>1369936</v>
      </c>
      <c r="L193" s="145">
        <f t="shared" si="5"/>
        <v>194530.91199999998</v>
      </c>
      <c r="M193" s="116">
        <v>0.5</v>
      </c>
      <c r="N193" s="117">
        <v>0.14199999999999999</v>
      </c>
      <c r="O193" s="117">
        <v>0.44700000000000001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:35" ht="15.75" hidden="1" customHeight="1">
      <c r="A194" s="143" t="str">
        <f t="shared" si="0"/>
        <v>SC6_OESTEBALANÇO GERAL SC</v>
      </c>
      <c r="B194" s="143" t="s">
        <v>119</v>
      </c>
      <c r="C194" s="121" t="s">
        <v>52</v>
      </c>
      <c r="D194" s="127" t="s">
        <v>46</v>
      </c>
      <c r="E194" s="129" t="s">
        <v>53</v>
      </c>
      <c r="F194" s="144">
        <f t="shared" si="1"/>
        <v>862.62599999999986</v>
      </c>
      <c r="G194" s="144">
        <f t="shared" si="2"/>
        <v>1869.0229999999999</v>
      </c>
      <c r="H194" s="132">
        <v>2875.4199999999996</v>
      </c>
      <c r="I194" s="144">
        <f t="shared" si="3"/>
        <v>4313.1299999999992</v>
      </c>
      <c r="J194" s="144">
        <f t="shared" si="4"/>
        <v>5750.8399999999992</v>
      </c>
      <c r="K194" s="114">
        <v>1369936</v>
      </c>
      <c r="L194" s="145">
        <f t="shared" si="5"/>
        <v>308235.60000000003</v>
      </c>
      <c r="M194" s="116">
        <v>0.65</v>
      </c>
      <c r="N194" s="117">
        <v>0.22500000000000001</v>
      </c>
      <c r="O194" s="117">
        <v>0.503</v>
      </c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</row>
    <row r="195" spans="1:35" ht="15.75" hidden="1" customHeight="1">
      <c r="A195" s="143" t="str">
        <f t="shared" si="0"/>
        <v>SC6_OESTEVER MAIS</v>
      </c>
      <c r="B195" s="143" t="s">
        <v>119</v>
      </c>
      <c r="C195" s="121" t="s">
        <v>113</v>
      </c>
      <c r="D195" s="127" t="s">
        <v>46</v>
      </c>
      <c r="E195" s="129" t="s">
        <v>114</v>
      </c>
      <c r="F195" s="144">
        <f t="shared" si="1"/>
        <v>714.47591999999986</v>
      </c>
      <c r="G195" s="144">
        <f t="shared" si="2"/>
        <v>1548.0311599999998</v>
      </c>
      <c r="H195" s="134">
        <v>2381.5863999999997</v>
      </c>
      <c r="I195" s="144">
        <f t="shared" si="3"/>
        <v>3572.3795999999993</v>
      </c>
      <c r="J195" s="144">
        <f t="shared" si="4"/>
        <v>4763.1727999999994</v>
      </c>
      <c r="K195" s="114">
        <v>1369936</v>
      </c>
      <c r="L195" s="145">
        <f t="shared" si="5"/>
        <v>256178.03200000001</v>
      </c>
      <c r="M195" s="116">
        <v>0.65</v>
      </c>
      <c r="N195" s="117">
        <v>0.187</v>
      </c>
      <c r="O195" s="117">
        <v>0.48899999999999999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:35" ht="15.75" hidden="1" customHeight="1">
      <c r="A196" s="143" t="str">
        <f t="shared" si="0"/>
        <v>SC6_OESTEA HORA DA VENENOSA</v>
      </c>
      <c r="B196" s="143" t="s">
        <v>119</v>
      </c>
      <c r="C196" s="121" t="s">
        <v>54</v>
      </c>
      <c r="D196" s="127" t="s">
        <v>46</v>
      </c>
      <c r="E196" s="129" t="s">
        <v>55</v>
      </c>
      <c r="F196" s="144">
        <f t="shared" si="1"/>
        <v>730.93703999999991</v>
      </c>
      <c r="G196" s="144">
        <f t="shared" si="2"/>
        <v>1583.6969200000001</v>
      </c>
      <c r="H196" s="134">
        <v>2436.4567999999999</v>
      </c>
      <c r="I196" s="144">
        <f t="shared" si="3"/>
        <v>3654.6851999999999</v>
      </c>
      <c r="J196" s="144">
        <f t="shared" si="4"/>
        <v>4872.9135999999999</v>
      </c>
      <c r="K196" s="114">
        <v>1369936</v>
      </c>
      <c r="L196" s="145">
        <f t="shared" si="5"/>
        <v>169872.06400000001</v>
      </c>
      <c r="M196" s="116">
        <v>0.65</v>
      </c>
      <c r="N196" s="117">
        <v>0.124</v>
      </c>
      <c r="O196" s="117">
        <v>0.40500000000000003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:35" ht="15.75" hidden="1" customHeight="1">
      <c r="A197" s="143" t="str">
        <f t="shared" si="0"/>
        <v>SC6_OESTENOVELA DA TARDE 1</v>
      </c>
      <c r="B197" s="143" t="s">
        <v>119</v>
      </c>
      <c r="C197" s="121" t="s">
        <v>56</v>
      </c>
      <c r="D197" s="127" t="s">
        <v>46</v>
      </c>
      <c r="E197" s="129" t="s">
        <v>57</v>
      </c>
      <c r="F197" s="144">
        <f t="shared" si="1"/>
        <v>896.69999999999993</v>
      </c>
      <c r="G197" s="144">
        <f t="shared" si="2"/>
        <v>1494.5</v>
      </c>
      <c r="H197" s="133">
        <v>2989</v>
      </c>
      <c r="I197" s="144">
        <f t="shared" si="3"/>
        <v>4483.5</v>
      </c>
      <c r="J197" s="144">
        <f t="shared" si="4"/>
        <v>5978</v>
      </c>
      <c r="K197" s="114">
        <v>1369936</v>
      </c>
      <c r="L197" s="145">
        <f t="shared" si="5"/>
        <v>167132.19200000001</v>
      </c>
      <c r="M197" s="116">
        <v>0.5</v>
      </c>
      <c r="N197" s="117">
        <v>0.122</v>
      </c>
      <c r="O197" s="117">
        <v>0.38300000000000001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</row>
    <row r="198" spans="1:35" ht="15.75" hidden="1" customHeight="1">
      <c r="A198" s="143" t="str">
        <f t="shared" si="0"/>
        <v>SC6_OESTECIDADE ALERTA NACIONAL</v>
      </c>
      <c r="B198" s="143" t="s">
        <v>119</v>
      </c>
      <c r="C198" s="121" t="s">
        <v>58</v>
      </c>
      <c r="D198" s="127" t="s">
        <v>46</v>
      </c>
      <c r="E198" s="129" t="s">
        <v>59</v>
      </c>
      <c r="F198" s="144">
        <f t="shared" si="1"/>
        <v>675</v>
      </c>
      <c r="G198" s="144">
        <f t="shared" si="2"/>
        <v>1462.5</v>
      </c>
      <c r="H198" s="133">
        <v>2250</v>
      </c>
      <c r="I198" s="144">
        <f t="shared" si="3"/>
        <v>3375</v>
      </c>
      <c r="J198" s="144">
        <f t="shared" si="4"/>
        <v>4500</v>
      </c>
      <c r="K198" s="114">
        <v>1369936</v>
      </c>
      <c r="L198" s="145">
        <f t="shared" si="5"/>
        <v>160282.51200000002</v>
      </c>
      <c r="M198" s="116">
        <v>0.65</v>
      </c>
      <c r="N198" s="117">
        <v>0.11700000000000001</v>
      </c>
      <c r="O198" s="117">
        <v>0.33300000000000002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:35" ht="15.75" hidden="1" customHeight="1">
      <c r="A199" s="143" t="str">
        <f t="shared" si="0"/>
        <v>SC6_OESTECIDADE ALERTA SC</v>
      </c>
      <c r="B199" s="143" t="s">
        <v>119</v>
      </c>
      <c r="C199" s="121" t="s">
        <v>60</v>
      </c>
      <c r="D199" s="127" t="s">
        <v>46</v>
      </c>
      <c r="E199" s="129" t="s">
        <v>61</v>
      </c>
      <c r="F199" s="144">
        <f t="shared" si="1"/>
        <v>648.94799999999998</v>
      </c>
      <c r="G199" s="144">
        <f t="shared" si="2"/>
        <v>1406.0539999999999</v>
      </c>
      <c r="H199" s="134">
        <v>2163.16</v>
      </c>
      <c r="I199" s="144">
        <f t="shared" si="3"/>
        <v>3244.74</v>
      </c>
      <c r="J199" s="144">
        <f t="shared" si="4"/>
        <v>4326.32</v>
      </c>
      <c r="K199" s="114">
        <v>1369936</v>
      </c>
      <c r="L199" s="145">
        <f t="shared" si="5"/>
        <v>186311.296</v>
      </c>
      <c r="M199" s="116">
        <v>0.65</v>
      </c>
      <c r="N199" s="117">
        <v>0.13600000000000001</v>
      </c>
      <c r="O199" s="117">
        <v>0.32700000000000001</v>
      </c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:35" ht="15.75" hidden="1" customHeight="1">
      <c r="A200" s="143" t="str">
        <f t="shared" si="0"/>
        <v>SC6_OESTEND NOTÍCIAS</v>
      </c>
      <c r="B200" s="143" t="s">
        <v>119</v>
      </c>
      <c r="C200" s="121" t="s">
        <v>62</v>
      </c>
      <c r="D200" s="127" t="s">
        <v>46</v>
      </c>
      <c r="E200" s="129" t="s">
        <v>63</v>
      </c>
      <c r="F200" s="144">
        <f t="shared" si="1"/>
        <v>1113.3415199999999</v>
      </c>
      <c r="G200" s="144">
        <f t="shared" si="2"/>
        <v>2412.2399599999999</v>
      </c>
      <c r="H200" s="134">
        <v>3711.1383999999998</v>
      </c>
      <c r="I200" s="144">
        <f t="shared" si="3"/>
        <v>5566.7075999999997</v>
      </c>
      <c r="J200" s="144">
        <f t="shared" si="4"/>
        <v>7422.2767999999996</v>
      </c>
      <c r="K200" s="114">
        <v>1369936</v>
      </c>
      <c r="L200" s="145">
        <f t="shared" si="5"/>
        <v>172611.93599999999</v>
      </c>
      <c r="M200" s="116">
        <v>0.65</v>
      </c>
      <c r="N200" s="117">
        <v>0.126</v>
      </c>
      <c r="O200" s="117">
        <v>0.246</v>
      </c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</row>
    <row r="201" spans="1:35" ht="15.75" hidden="1" customHeight="1">
      <c r="A201" s="143" t="str">
        <f t="shared" si="0"/>
        <v>SC6_OESTEJORNAL DA RECORD</v>
      </c>
      <c r="B201" s="143" t="s">
        <v>119</v>
      </c>
      <c r="C201" s="121" t="s">
        <v>64</v>
      </c>
      <c r="D201" s="127" t="s">
        <v>46</v>
      </c>
      <c r="E201" s="129" t="s">
        <v>65</v>
      </c>
      <c r="F201" s="144">
        <f t="shared" si="1"/>
        <v>1659</v>
      </c>
      <c r="G201" s="144">
        <f t="shared" si="2"/>
        <v>3594.5</v>
      </c>
      <c r="H201" s="133">
        <v>5530</v>
      </c>
      <c r="I201" s="144">
        <f t="shared" si="3"/>
        <v>8295</v>
      </c>
      <c r="J201" s="144">
        <f t="shared" si="4"/>
        <v>11060</v>
      </c>
      <c r="K201" s="114">
        <v>1369936</v>
      </c>
      <c r="L201" s="145">
        <f t="shared" si="5"/>
        <v>201380.59199999998</v>
      </c>
      <c r="M201" s="116">
        <v>0.65</v>
      </c>
      <c r="N201" s="117">
        <v>0.14699999999999999</v>
      </c>
      <c r="O201" s="117">
        <v>0.26100000000000001</v>
      </c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</row>
    <row r="202" spans="1:35" ht="15.75" hidden="1" customHeight="1">
      <c r="A202" s="143" t="str">
        <f t="shared" si="0"/>
        <v>SC6_OESTENOVELA 3</v>
      </c>
      <c r="B202" s="143" t="s">
        <v>119</v>
      </c>
      <c r="C202" s="121" t="s">
        <v>66</v>
      </c>
      <c r="D202" s="127" t="s">
        <v>46</v>
      </c>
      <c r="E202" s="129" t="s">
        <v>67</v>
      </c>
      <c r="F202" s="144">
        <f t="shared" si="1"/>
        <v>1131.3</v>
      </c>
      <c r="G202" s="144">
        <f t="shared" si="2"/>
        <v>2451.15</v>
      </c>
      <c r="H202" s="133">
        <v>3771</v>
      </c>
      <c r="I202" s="144">
        <f t="shared" si="3"/>
        <v>5656.5</v>
      </c>
      <c r="J202" s="144">
        <f t="shared" si="4"/>
        <v>7542</v>
      </c>
      <c r="K202" s="114">
        <v>1369936</v>
      </c>
      <c r="L202" s="145">
        <f t="shared" si="5"/>
        <v>204120.46399999998</v>
      </c>
      <c r="M202" s="116">
        <v>0.65</v>
      </c>
      <c r="N202" s="117">
        <v>0.14899999999999999</v>
      </c>
      <c r="O202" s="117">
        <v>0.26400000000000001</v>
      </c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</row>
    <row r="203" spans="1:35" ht="15.75" hidden="1" customHeight="1">
      <c r="A203" s="143" t="str">
        <f t="shared" si="0"/>
        <v>SC6_OESTENOVELA 22HS</v>
      </c>
      <c r="B203" s="143" t="s">
        <v>119</v>
      </c>
      <c r="C203" s="121" t="s">
        <v>68</v>
      </c>
      <c r="D203" s="127" t="s">
        <v>46</v>
      </c>
      <c r="E203" s="129" t="s">
        <v>69</v>
      </c>
      <c r="F203" s="144">
        <f t="shared" si="1"/>
        <v>887.69999999999993</v>
      </c>
      <c r="G203" s="144">
        <f t="shared" si="2"/>
        <v>1923.3500000000001</v>
      </c>
      <c r="H203" s="133">
        <v>2959</v>
      </c>
      <c r="I203" s="144">
        <f t="shared" si="3"/>
        <v>4438.5</v>
      </c>
      <c r="J203" s="144">
        <f t="shared" si="4"/>
        <v>5918</v>
      </c>
      <c r="K203" s="114">
        <v>1369936</v>
      </c>
      <c r="L203" s="145">
        <f t="shared" si="5"/>
        <v>204120.46399999998</v>
      </c>
      <c r="M203" s="116">
        <v>0.65</v>
      </c>
      <c r="N203" s="117">
        <v>0.14899999999999999</v>
      </c>
      <c r="O203" s="117">
        <v>0.26400000000000001</v>
      </c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</row>
    <row r="204" spans="1:35" ht="15.75" hidden="1" customHeight="1">
      <c r="A204" s="143" t="str">
        <f t="shared" si="0"/>
        <v>SC6_OESTEREALITY SHOW 1</v>
      </c>
      <c r="B204" s="143" t="s">
        <v>119</v>
      </c>
      <c r="C204" s="121" t="s">
        <v>70</v>
      </c>
      <c r="D204" s="127" t="s">
        <v>46</v>
      </c>
      <c r="E204" s="129" t="s">
        <v>71</v>
      </c>
      <c r="F204" s="144">
        <f t="shared" si="1"/>
        <v>725.69999999999993</v>
      </c>
      <c r="G204" s="144">
        <f t="shared" si="2"/>
        <v>1572.3500000000001</v>
      </c>
      <c r="H204" s="133">
        <v>2419</v>
      </c>
      <c r="I204" s="144">
        <f t="shared" si="3"/>
        <v>3628.5</v>
      </c>
      <c r="J204" s="144">
        <f t="shared" si="4"/>
        <v>4838</v>
      </c>
      <c r="K204" s="114">
        <v>1369936</v>
      </c>
      <c r="L204" s="145">
        <f t="shared" si="5"/>
        <v>128773.984</v>
      </c>
      <c r="M204" s="116">
        <v>0.65</v>
      </c>
      <c r="N204" s="117">
        <v>9.4E-2</v>
      </c>
      <c r="O204" s="117">
        <v>0.248</v>
      </c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</row>
    <row r="205" spans="1:35" ht="15.75" hidden="1" customHeight="1">
      <c r="A205" s="143" t="str">
        <f t="shared" si="0"/>
        <v>SC6_OESTEREALITY SHOW 2 - A FAZENDA</v>
      </c>
      <c r="B205" s="143" t="s">
        <v>119</v>
      </c>
      <c r="C205" s="109" t="s">
        <v>72</v>
      </c>
      <c r="D205" s="127" t="s">
        <v>46</v>
      </c>
      <c r="E205" s="129" t="s">
        <v>71</v>
      </c>
      <c r="F205" s="144">
        <f t="shared" si="1"/>
        <v>1053</v>
      </c>
      <c r="G205" s="144">
        <f t="shared" si="2"/>
        <v>2281.5</v>
      </c>
      <c r="H205" s="133">
        <v>3510</v>
      </c>
      <c r="I205" s="144">
        <f t="shared" si="3"/>
        <v>5265</v>
      </c>
      <c r="J205" s="144">
        <f t="shared" si="4"/>
        <v>7020</v>
      </c>
      <c r="K205" s="114">
        <v>1369936</v>
      </c>
      <c r="L205" s="145">
        <f t="shared" si="5"/>
        <v>128773.984</v>
      </c>
      <c r="M205" s="116">
        <v>0.65</v>
      </c>
      <c r="N205" s="117">
        <v>9.4E-2</v>
      </c>
      <c r="O205" s="117">
        <v>0.248</v>
      </c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</row>
    <row r="206" spans="1:35" ht="15.75" hidden="1" customHeight="1">
      <c r="A206" s="143" t="str">
        <f t="shared" si="0"/>
        <v>SC6_OESTEREALITY SHOW 3 - Quilos Mortais</v>
      </c>
      <c r="B206" s="143" t="s">
        <v>119</v>
      </c>
      <c r="C206" s="109" t="s">
        <v>73</v>
      </c>
      <c r="D206" s="127" t="s">
        <v>74</v>
      </c>
      <c r="E206" s="129" t="s">
        <v>71</v>
      </c>
      <c r="F206" s="144">
        <f t="shared" si="1"/>
        <v>573.6</v>
      </c>
      <c r="G206" s="144">
        <f t="shared" si="2"/>
        <v>1242.8</v>
      </c>
      <c r="H206" s="133">
        <v>1912</v>
      </c>
      <c r="I206" s="144">
        <f t="shared" si="3"/>
        <v>2868</v>
      </c>
      <c r="J206" s="144">
        <f t="shared" si="4"/>
        <v>3824</v>
      </c>
      <c r="K206" s="114">
        <v>1369936</v>
      </c>
      <c r="L206" s="145">
        <f t="shared" si="5"/>
        <v>128773.984</v>
      </c>
      <c r="M206" s="116">
        <v>0.65</v>
      </c>
      <c r="N206" s="117">
        <v>9.4E-2</v>
      </c>
      <c r="O206" s="117">
        <v>0.248</v>
      </c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</row>
    <row r="207" spans="1:35" ht="15.75" hidden="1" customHeight="1">
      <c r="A207" s="143" t="str">
        <f t="shared" si="0"/>
        <v>SC6_OESTESÉRIE PREMIUM</v>
      </c>
      <c r="B207" s="143" t="s">
        <v>119</v>
      </c>
      <c r="C207" s="121" t="s">
        <v>75</v>
      </c>
      <c r="D207" s="127" t="s">
        <v>46</v>
      </c>
      <c r="E207" s="129" t="s">
        <v>76</v>
      </c>
      <c r="F207" s="144">
        <f t="shared" si="1"/>
        <v>541.5</v>
      </c>
      <c r="G207" s="144">
        <f t="shared" si="2"/>
        <v>1173.25</v>
      </c>
      <c r="H207" s="133">
        <v>1805</v>
      </c>
      <c r="I207" s="144">
        <f t="shared" si="3"/>
        <v>2707.5</v>
      </c>
      <c r="J207" s="144">
        <f t="shared" si="4"/>
        <v>3610</v>
      </c>
      <c r="K207" s="114">
        <v>1369936</v>
      </c>
      <c r="L207" s="145">
        <f t="shared" si="5"/>
        <v>78086.351999999999</v>
      </c>
      <c r="M207" s="116">
        <v>0.65</v>
      </c>
      <c r="N207" s="117">
        <v>5.7000000000000002E-2</v>
      </c>
      <c r="O207" s="117">
        <v>0.23799999999999999</v>
      </c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</row>
    <row r="208" spans="1:35" ht="15.75" hidden="1" customHeight="1">
      <c r="A208" s="143" t="str">
        <f t="shared" si="0"/>
        <v>SC6_OESTEBRASIL CAMINHONEIRO</v>
      </c>
      <c r="B208" s="143" t="s">
        <v>119</v>
      </c>
      <c r="C208" s="121" t="s">
        <v>77</v>
      </c>
      <c r="D208" s="127" t="s">
        <v>78</v>
      </c>
      <c r="E208" s="129" t="s">
        <v>79</v>
      </c>
      <c r="F208" s="144">
        <f t="shared" si="1"/>
        <v>458.7</v>
      </c>
      <c r="G208" s="144">
        <f t="shared" si="2"/>
        <v>764.5</v>
      </c>
      <c r="H208" s="133">
        <v>1529</v>
      </c>
      <c r="I208" s="144">
        <f t="shared" si="3"/>
        <v>2293.5</v>
      </c>
      <c r="J208" s="144">
        <f t="shared" si="4"/>
        <v>3058</v>
      </c>
      <c r="K208" s="114">
        <v>1369936</v>
      </c>
      <c r="L208" s="145">
        <f t="shared" si="5"/>
        <v>231747.50666666665</v>
      </c>
      <c r="M208" s="116">
        <v>0.5</v>
      </c>
      <c r="N208" s="117">
        <v>0.16916666666666666</v>
      </c>
      <c r="O208" s="117">
        <v>0.28591549295774649</v>
      </c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</row>
    <row r="209" spans="1:35" ht="15.75" hidden="1" customHeight="1">
      <c r="A209" s="143" t="str">
        <f t="shared" si="0"/>
        <v>SC6_OESTEFALA BRASIL - EDIÇÃO DE SÁBADO</v>
      </c>
      <c r="B209" s="143" t="s">
        <v>119</v>
      </c>
      <c r="C209" s="121" t="s">
        <v>80</v>
      </c>
      <c r="D209" s="127" t="s">
        <v>78</v>
      </c>
      <c r="E209" s="129" t="s">
        <v>81</v>
      </c>
      <c r="F209" s="144">
        <f t="shared" si="1"/>
        <v>509.09999999999997</v>
      </c>
      <c r="G209" s="144">
        <f t="shared" si="2"/>
        <v>848.5</v>
      </c>
      <c r="H209" s="133">
        <v>1697</v>
      </c>
      <c r="I209" s="144">
        <f t="shared" si="3"/>
        <v>2545.5</v>
      </c>
      <c r="J209" s="144">
        <f t="shared" si="4"/>
        <v>3394</v>
      </c>
      <c r="K209" s="114">
        <v>1369936</v>
      </c>
      <c r="L209" s="145">
        <f t="shared" si="5"/>
        <v>231747.50666666665</v>
      </c>
      <c r="M209" s="116">
        <v>0.5</v>
      </c>
      <c r="N209" s="117">
        <v>0.16916666666666666</v>
      </c>
      <c r="O209" s="117">
        <v>0.28591549295774649</v>
      </c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</row>
    <row r="210" spans="1:35" ht="15.75" hidden="1" customHeight="1">
      <c r="A210" s="143" t="str">
        <f t="shared" si="0"/>
        <v>SC6_OESTEBALANÇO GERAL SC - ED SÁBADO - ESTADUAL (1)</v>
      </c>
      <c r="B210" s="143" t="s">
        <v>119</v>
      </c>
      <c r="C210" s="121" t="s">
        <v>82</v>
      </c>
      <c r="D210" s="127" t="s">
        <v>78</v>
      </c>
      <c r="E210" s="129" t="s">
        <v>83</v>
      </c>
      <c r="F210" s="144">
        <f t="shared" si="1"/>
        <v>862.62599999999986</v>
      </c>
      <c r="G210" s="144">
        <f t="shared" si="2"/>
        <v>1869.0229999999999</v>
      </c>
      <c r="H210" s="134">
        <v>2875.4199999999996</v>
      </c>
      <c r="I210" s="144">
        <f t="shared" si="3"/>
        <v>4313.1299999999992</v>
      </c>
      <c r="J210" s="144">
        <f t="shared" si="4"/>
        <v>5750.8399999999992</v>
      </c>
      <c r="K210" s="114">
        <v>1369936</v>
      </c>
      <c r="L210" s="145">
        <f t="shared" si="5"/>
        <v>231747.50666666665</v>
      </c>
      <c r="M210" s="116">
        <v>0.65</v>
      </c>
      <c r="N210" s="117">
        <v>0.16916666666666666</v>
      </c>
      <c r="O210" s="117">
        <v>0.28591549295774649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</row>
    <row r="211" spans="1:35" ht="15.75" hidden="1" customHeight="1">
      <c r="A211" s="143" t="str">
        <f t="shared" si="0"/>
        <v>SC6_OESTECLUBE DA BOLA</v>
      </c>
      <c r="B211" s="143" t="s">
        <v>119</v>
      </c>
      <c r="C211" s="121" t="s">
        <v>84</v>
      </c>
      <c r="D211" s="127" t="s">
        <v>78</v>
      </c>
      <c r="E211" s="129" t="s">
        <v>85</v>
      </c>
      <c r="F211" s="144">
        <f t="shared" si="1"/>
        <v>804.69551999999987</v>
      </c>
      <c r="G211" s="144">
        <f t="shared" si="2"/>
        <v>1743.5069599999999</v>
      </c>
      <c r="H211" s="132">
        <v>2682.3183999999997</v>
      </c>
      <c r="I211" s="144">
        <f t="shared" si="3"/>
        <v>4023.4775999999993</v>
      </c>
      <c r="J211" s="144">
        <f t="shared" si="4"/>
        <v>5364.6367999999993</v>
      </c>
      <c r="K211" s="114">
        <v>1369936</v>
      </c>
      <c r="L211" s="145">
        <f t="shared" si="5"/>
        <v>231747.50666666665</v>
      </c>
      <c r="M211" s="116">
        <v>0.65</v>
      </c>
      <c r="N211" s="117">
        <v>0.16916666666666666</v>
      </c>
      <c r="O211" s="117">
        <v>0.28591549295774649</v>
      </c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</row>
    <row r="212" spans="1:35" ht="15.75" hidden="1" customHeight="1">
      <c r="A212" s="143" t="str">
        <f t="shared" si="0"/>
        <v>SC6_OESTECINE AVENTURA</v>
      </c>
      <c r="B212" s="143" t="s">
        <v>119</v>
      </c>
      <c r="C212" s="121" t="s">
        <v>86</v>
      </c>
      <c r="D212" s="127" t="s">
        <v>78</v>
      </c>
      <c r="E212" s="129" t="s">
        <v>87</v>
      </c>
      <c r="F212" s="144">
        <f t="shared" si="1"/>
        <v>361.5</v>
      </c>
      <c r="G212" s="144">
        <f t="shared" si="2"/>
        <v>783.25</v>
      </c>
      <c r="H212" s="133">
        <v>1205</v>
      </c>
      <c r="I212" s="144">
        <f t="shared" si="3"/>
        <v>1807.5</v>
      </c>
      <c r="J212" s="144">
        <f t="shared" si="4"/>
        <v>2410</v>
      </c>
      <c r="K212" s="114">
        <v>1369936</v>
      </c>
      <c r="L212" s="145">
        <f t="shared" si="5"/>
        <v>231747.50666666665</v>
      </c>
      <c r="M212" s="116">
        <v>0.65</v>
      </c>
      <c r="N212" s="117">
        <v>0.16916666666666666</v>
      </c>
      <c r="O212" s="117">
        <v>0.28591549295774649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</row>
    <row r="213" spans="1:35" ht="15.75" hidden="1" customHeight="1">
      <c r="A213" s="143" t="str">
        <f t="shared" si="0"/>
        <v>SC6_OESTECIDADE ALERTA - EDIÇÃO DE SÁBADO 1</v>
      </c>
      <c r="B213" s="143" t="s">
        <v>119</v>
      </c>
      <c r="C213" s="121" t="s">
        <v>88</v>
      </c>
      <c r="D213" s="127" t="s">
        <v>78</v>
      </c>
      <c r="E213" s="129" t="s">
        <v>89</v>
      </c>
      <c r="F213" s="144">
        <f t="shared" si="1"/>
        <v>633.29999999999995</v>
      </c>
      <c r="G213" s="144">
        <f t="shared" si="2"/>
        <v>1372.15</v>
      </c>
      <c r="H213" s="133">
        <v>2111</v>
      </c>
      <c r="I213" s="144">
        <f t="shared" si="3"/>
        <v>3166.5</v>
      </c>
      <c r="J213" s="144">
        <f t="shared" si="4"/>
        <v>4222</v>
      </c>
      <c r="K213" s="114">
        <v>1369936</v>
      </c>
      <c r="L213" s="145">
        <f t="shared" si="5"/>
        <v>231747.50666666665</v>
      </c>
      <c r="M213" s="116">
        <v>0.65</v>
      </c>
      <c r="N213" s="117">
        <v>0.16916666666666666</v>
      </c>
      <c r="O213" s="117">
        <v>0.28591549295774649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</row>
    <row r="214" spans="1:35" ht="15.75" hidden="1" customHeight="1">
      <c r="A214" s="143" t="str">
        <f t="shared" si="0"/>
        <v>SC6_OESTEJORNAL DA RECORD - EDIÇÃO DE SÁBADO</v>
      </c>
      <c r="B214" s="143" t="s">
        <v>119</v>
      </c>
      <c r="C214" s="121" t="s">
        <v>90</v>
      </c>
      <c r="D214" s="127" t="s">
        <v>78</v>
      </c>
      <c r="E214" s="129" t="s">
        <v>65</v>
      </c>
      <c r="F214" s="144">
        <f t="shared" si="1"/>
        <v>1440.3</v>
      </c>
      <c r="G214" s="144">
        <f t="shared" si="2"/>
        <v>3120.65</v>
      </c>
      <c r="H214" s="133">
        <v>4801</v>
      </c>
      <c r="I214" s="144">
        <f t="shared" si="3"/>
        <v>7201.5</v>
      </c>
      <c r="J214" s="144">
        <f t="shared" si="4"/>
        <v>9602</v>
      </c>
      <c r="K214" s="114">
        <v>1369936</v>
      </c>
      <c r="L214" s="145">
        <f t="shared" si="5"/>
        <v>231747.50666666665</v>
      </c>
      <c r="M214" s="116">
        <v>0.65</v>
      </c>
      <c r="N214" s="117">
        <v>0.16916666666666666</v>
      </c>
      <c r="O214" s="117">
        <v>0.28591549295774649</v>
      </c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</row>
    <row r="215" spans="1:35" ht="15.75" hidden="1" customHeight="1">
      <c r="A215" s="143" t="str">
        <f t="shared" si="0"/>
        <v xml:space="preserve">SC6_OESTENOVELA 3 - MELHORES MOMENTOS </v>
      </c>
      <c r="B215" s="143" t="s">
        <v>119</v>
      </c>
      <c r="C215" s="121" t="s">
        <v>91</v>
      </c>
      <c r="D215" s="127" t="s">
        <v>78</v>
      </c>
      <c r="E215" s="129" t="s">
        <v>67</v>
      </c>
      <c r="F215" s="144">
        <f t="shared" si="1"/>
        <v>707.4</v>
      </c>
      <c r="G215" s="144">
        <f t="shared" si="2"/>
        <v>1532.7</v>
      </c>
      <c r="H215" s="133">
        <v>2358</v>
      </c>
      <c r="I215" s="144">
        <f t="shared" si="3"/>
        <v>3537</v>
      </c>
      <c r="J215" s="144">
        <f t="shared" si="4"/>
        <v>4716</v>
      </c>
      <c r="K215" s="114">
        <v>1369936</v>
      </c>
      <c r="L215" s="145">
        <f t="shared" si="5"/>
        <v>231747.50666666665</v>
      </c>
      <c r="M215" s="116">
        <v>0.65</v>
      </c>
      <c r="N215" s="117">
        <v>0.16916666666666666</v>
      </c>
      <c r="O215" s="117">
        <v>0.28591549295774649</v>
      </c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</row>
    <row r="216" spans="1:35" ht="15.75" hidden="1" customHeight="1">
      <c r="A216" s="143" t="str">
        <f t="shared" si="0"/>
        <v xml:space="preserve">SC6_OESTESUPER TELA </v>
      </c>
      <c r="B216" s="143" t="s">
        <v>119</v>
      </c>
      <c r="C216" s="121" t="s">
        <v>92</v>
      </c>
      <c r="D216" s="127" t="s">
        <v>78</v>
      </c>
      <c r="E216" s="129" t="s">
        <v>93</v>
      </c>
      <c r="F216" s="144">
        <f t="shared" si="1"/>
        <v>573.6</v>
      </c>
      <c r="G216" s="144">
        <f t="shared" si="2"/>
        <v>1242.8</v>
      </c>
      <c r="H216" s="133">
        <v>1912</v>
      </c>
      <c r="I216" s="144">
        <f t="shared" si="3"/>
        <v>2868</v>
      </c>
      <c r="J216" s="144">
        <f t="shared" si="4"/>
        <v>3824</v>
      </c>
      <c r="K216" s="114">
        <v>1369936</v>
      </c>
      <c r="L216" s="145">
        <f t="shared" si="5"/>
        <v>231747.50666666665</v>
      </c>
      <c r="M216" s="116">
        <v>0.65</v>
      </c>
      <c r="N216" s="117">
        <v>0.16916666666666666</v>
      </c>
      <c r="O216" s="117">
        <v>0.28591549295774649</v>
      </c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</row>
    <row r="217" spans="1:35" ht="15.75" hidden="1" customHeight="1">
      <c r="A217" s="143" t="str">
        <f t="shared" si="0"/>
        <v>SC6_OESTESÉRIE DE SÁBADO</v>
      </c>
      <c r="B217" s="143" t="s">
        <v>119</v>
      </c>
      <c r="C217" s="109" t="s">
        <v>94</v>
      </c>
      <c r="D217" s="110" t="s">
        <v>95</v>
      </c>
      <c r="E217" s="119" t="s">
        <v>96</v>
      </c>
      <c r="F217" s="144">
        <f t="shared" si="1"/>
        <v>293.09999999999997</v>
      </c>
      <c r="G217" s="144">
        <f t="shared" si="2"/>
        <v>635.05000000000007</v>
      </c>
      <c r="H217" s="133">
        <v>977</v>
      </c>
      <c r="I217" s="144">
        <f t="shared" si="3"/>
        <v>1465.5</v>
      </c>
      <c r="J217" s="144">
        <f t="shared" si="4"/>
        <v>1954</v>
      </c>
      <c r="K217" s="114">
        <v>1369936</v>
      </c>
      <c r="L217" s="145">
        <f t="shared" si="5"/>
        <v>231747.50666666665</v>
      </c>
      <c r="M217" s="116">
        <v>0.65</v>
      </c>
      <c r="N217" s="117">
        <v>0.16916666666666666</v>
      </c>
      <c r="O217" s="117">
        <v>0.28591549295774649</v>
      </c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</row>
    <row r="218" spans="1:35" ht="15.75" hidden="1" customHeight="1">
      <c r="A218" s="143" t="str">
        <f t="shared" si="0"/>
        <v>SC6_OESTEAGRO SAÚDE E COOPERAÇÃO</v>
      </c>
      <c r="B218" s="143" t="s">
        <v>119</v>
      </c>
      <c r="C218" s="121" t="s">
        <v>97</v>
      </c>
      <c r="D218" s="127" t="s">
        <v>98</v>
      </c>
      <c r="E218" s="129" t="s">
        <v>99</v>
      </c>
      <c r="F218" s="144">
        <f t="shared" si="1"/>
        <v>496.99919999999992</v>
      </c>
      <c r="G218" s="144">
        <f t="shared" si="2"/>
        <v>1076.8316</v>
      </c>
      <c r="H218" s="132">
        <v>1656.6639999999998</v>
      </c>
      <c r="I218" s="144">
        <f t="shared" si="3"/>
        <v>2484.9959999999996</v>
      </c>
      <c r="J218" s="144">
        <f t="shared" si="4"/>
        <v>3313.3279999999995</v>
      </c>
      <c r="K218" s="114">
        <v>1369936</v>
      </c>
      <c r="L218" s="145">
        <f t="shared" si="5"/>
        <v>195215.87999999998</v>
      </c>
      <c r="M218" s="116">
        <v>0.65</v>
      </c>
      <c r="N218" s="117">
        <v>0.14249999999999999</v>
      </c>
      <c r="O218" s="117">
        <v>0.22036082474226804</v>
      </c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</row>
    <row r="219" spans="1:35" ht="15.75" hidden="1" customHeight="1">
      <c r="A219" s="143" t="str">
        <f t="shared" si="0"/>
        <v>SC6_OESTEOESTE RURAL</v>
      </c>
      <c r="B219" s="143" t="s">
        <v>119</v>
      </c>
      <c r="C219" s="121" t="s">
        <v>120</v>
      </c>
      <c r="D219" s="127" t="s">
        <v>98</v>
      </c>
      <c r="E219" s="129" t="s">
        <v>121</v>
      </c>
      <c r="F219" s="144">
        <f t="shared" si="1"/>
        <v>809.69999999999993</v>
      </c>
      <c r="G219" s="144">
        <f t="shared" si="2"/>
        <v>1754.3500000000001</v>
      </c>
      <c r="H219" s="134">
        <v>2699</v>
      </c>
      <c r="I219" s="144">
        <f t="shared" si="3"/>
        <v>4048.5</v>
      </c>
      <c r="J219" s="144">
        <f t="shared" si="4"/>
        <v>5398</v>
      </c>
      <c r="K219" s="114">
        <v>1369936</v>
      </c>
      <c r="L219" s="145">
        <f t="shared" si="5"/>
        <v>195215.87999999998</v>
      </c>
      <c r="M219" s="116">
        <v>0.65</v>
      </c>
      <c r="N219" s="117">
        <v>0.14249999999999999</v>
      </c>
      <c r="O219" s="117">
        <v>0.22036082474226804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</row>
    <row r="220" spans="1:35" ht="15.75" hidden="1" customHeight="1">
      <c r="A220" s="143" t="str">
        <f t="shared" si="0"/>
        <v>SC6_OESTECASA MAIS</v>
      </c>
      <c r="B220" s="143" t="s">
        <v>119</v>
      </c>
      <c r="C220" s="121" t="s">
        <v>122</v>
      </c>
      <c r="D220" s="127" t="s">
        <v>98</v>
      </c>
      <c r="E220" s="129" t="s">
        <v>51</v>
      </c>
      <c r="F220" s="144">
        <f t="shared" si="1"/>
        <v>903.9</v>
      </c>
      <c r="G220" s="144">
        <f t="shared" si="2"/>
        <v>1958.45</v>
      </c>
      <c r="H220" s="134">
        <v>3013</v>
      </c>
      <c r="I220" s="144">
        <f t="shared" si="3"/>
        <v>4519.5</v>
      </c>
      <c r="J220" s="144">
        <f t="shared" si="4"/>
        <v>6026</v>
      </c>
      <c r="K220" s="114">
        <v>1369936</v>
      </c>
      <c r="L220" s="145">
        <f t="shared" si="5"/>
        <v>195215.87999999998</v>
      </c>
      <c r="M220" s="116">
        <v>0.65</v>
      </c>
      <c r="N220" s="117">
        <v>0.14249999999999999</v>
      </c>
      <c r="O220" s="117">
        <v>0.22036082474226804</v>
      </c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</row>
    <row r="221" spans="1:35" ht="15.75" hidden="1" customHeight="1">
      <c r="A221" s="143" t="str">
        <f t="shared" si="0"/>
        <v>SC6_OESTECINE MAIOR</v>
      </c>
      <c r="B221" s="143" t="s">
        <v>119</v>
      </c>
      <c r="C221" s="121" t="s">
        <v>100</v>
      </c>
      <c r="D221" s="127" t="s">
        <v>98</v>
      </c>
      <c r="E221" s="129" t="s">
        <v>85</v>
      </c>
      <c r="F221" s="144">
        <f t="shared" si="1"/>
        <v>615.6</v>
      </c>
      <c r="G221" s="144">
        <f t="shared" si="2"/>
        <v>1333.8</v>
      </c>
      <c r="H221" s="133">
        <v>2052</v>
      </c>
      <c r="I221" s="144">
        <f t="shared" si="3"/>
        <v>3078</v>
      </c>
      <c r="J221" s="144">
        <f t="shared" si="4"/>
        <v>4104</v>
      </c>
      <c r="K221" s="114">
        <v>1369936</v>
      </c>
      <c r="L221" s="145">
        <f t="shared" si="5"/>
        <v>195215.87999999998</v>
      </c>
      <c r="M221" s="116">
        <v>0.65</v>
      </c>
      <c r="N221" s="117">
        <v>0.14249999999999999</v>
      </c>
      <c r="O221" s="117">
        <v>0.22036082474226804</v>
      </c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</row>
    <row r="222" spans="1:35" ht="15.75" hidden="1" customHeight="1">
      <c r="A222" s="143" t="str">
        <f t="shared" si="0"/>
        <v>SC6_OESTEHORA DO FARO</v>
      </c>
      <c r="B222" s="143" t="s">
        <v>119</v>
      </c>
      <c r="C222" s="121" t="s">
        <v>101</v>
      </c>
      <c r="D222" s="127" t="s">
        <v>98</v>
      </c>
      <c r="E222" s="129" t="s">
        <v>102</v>
      </c>
      <c r="F222" s="144">
        <f t="shared" si="1"/>
        <v>840.9</v>
      </c>
      <c r="G222" s="144">
        <f t="shared" si="2"/>
        <v>1821.95</v>
      </c>
      <c r="H222" s="133">
        <v>2803</v>
      </c>
      <c r="I222" s="144">
        <f t="shared" si="3"/>
        <v>4204.5</v>
      </c>
      <c r="J222" s="144">
        <f t="shared" si="4"/>
        <v>5606</v>
      </c>
      <c r="K222" s="114">
        <v>1369936</v>
      </c>
      <c r="L222" s="145">
        <f t="shared" si="5"/>
        <v>195215.87999999998</v>
      </c>
      <c r="M222" s="116">
        <v>0.65</v>
      </c>
      <c r="N222" s="117">
        <v>0.14249999999999999</v>
      </c>
      <c r="O222" s="117">
        <v>0.22036082474226804</v>
      </c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</row>
    <row r="223" spans="1:35" ht="15.75" hidden="1" customHeight="1">
      <c r="A223" s="143" t="str">
        <f t="shared" si="0"/>
        <v>SC6_OESTEREALITY SHOW 4</v>
      </c>
      <c r="B223" s="143" t="s">
        <v>119</v>
      </c>
      <c r="C223" s="121" t="s">
        <v>103</v>
      </c>
      <c r="D223" s="127" t="s">
        <v>98</v>
      </c>
      <c r="E223" s="129" t="s">
        <v>61</v>
      </c>
      <c r="F223" s="144">
        <f t="shared" si="1"/>
        <v>725.69999999999993</v>
      </c>
      <c r="G223" s="144">
        <f t="shared" si="2"/>
        <v>1572.3500000000001</v>
      </c>
      <c r="H223" s="133">
        <v>2419</v>
      </c>
      <c r="I223" s="144">
        <f t="shared" si="3"/>
        <v>3628.5</v>
      </c>
      <c r="J223" s="144">
        <f t="shared" si="4"/>
        <v>4838</v>
      </c>
      <c r="K223" s="114">
        <v>1369936</v>
      </c>
      <c r="L223" s="145">
        <f t="shared" si="5"/>
        <v>195215.87999999998</v>
      </c>
      <c r="M223" s="116">
        <v>0.65</v>
      </c>
      <c r="N223" s="117">
        <v>0.14249999999999999</v>
      </c>
      <c r="O223" s="117">
        <v>0.22036082474226804</v>
      </c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</row>
    <row r="224" spans="1:35" ht="15.75" hidden="1" customHeight="1">
      <c r="A224" s="143" t="str">
        <f t="shared" si="0"/>
        <v>SC6_OESTEDOMINGO ESPETACULAR</v>
      </c>
      <c r="B224" s="143" t="s">
        <v>119</v>
      </c>
      <c r="C224" s="121" t="s">
        <v>104</v>
      </c>
      <c r="D224" s="127" t="s">
        <v>98</v>
      </c>
      <c r="E224" s="129" t="s">
        <v>65</v>
      </c>
      <c r="F224" s="144">
        <f t="shared" si="1"/>
        <v>1614.6</v>
      </c>
      <c r="G224" s="144">
        <f t="shared" si="2"/>
        <v>3498.3</v>
      </c>
      <c r="H224" s="133">
        <v>5382</v>
      </c>
      <c r="I224" s="144">
        <f t="shared" si="3"/>
        <v>8073</v>
      </c>
      <c r="J224" s="144">
        <f t="shared" si="4"/>
        <v>10764</v>
      </c>
      <c r="K224" s="114">
        <v>1369936</v>
      </c>
      <c r="L224" s="145">
        <f t="shared" si="5"/>
        <v>195215.87999999998</v>
      </c>
      <c r="M224" s="116">
        <v>0.65</v>
      </c>
      <c r="N224" s="117">
        <v>0.14249999999999999</v>
      </c>
      <c r="O224" s="117">
        <v>0.22036082474226804</v>
      </c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</row>
    <row r="225" spans="1:35" ht="15.75" hidden="1" customHeight="1">
      <c r="A225" s="143" t="str">
        <f t="shared" si="0"/>
        <v>SC6_OESTECÂMERA RECORD</v>
      </c>
      <c r="B225" s="143" t="s">
        <v>119</v>
      </c>
      <c r="C225" s="121" t="s">
        <v>105</v>
      </c>
      <c r="D225" s="127" t="s">
        <v>98</v>
      </c>
      <c r="E225" s="129" t="s">
        <v>76</v>
      </c>
      <c r="F225" s="144">
        <f t="shared" si="1"/>
        <v>649.5</v>
      </c>
      <c r="G225" s="144">
        <f t="shared" si="2"/>
        <v>1407.25</v>
      </c>
      <c r="H225" s="133">
        <v>2165</v>
      </c>
      <c r="I225" s="144">
        <f t="shared" si="3"/>
        <v>3247.5</v>
      </c>
      <c r="J225" s="144">
        <f t="shared" si="4"/>
        <v>4330</v>
      </c>
      <c r="K225" s="114">
        <v>1369936</v>
      </c>
      <c r="L225" s="145">
        <f t="shared" si="5"/>
        <v>195215.87999999998</v>
      </c>
      <c r="M225" s="116">
        <v>0.65</v>
      </c>
      <c r="N225" s="117">
        <v>0.14249999999999999</v>
      </c>
      <c r="O225" s="117">
        <v>0.22036082474226804</v>
      </c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</row>
    <row r="226" spans="1:35" ht="15.75" hidden="1" customHeight="1">
      <c r="A226" s="143" t="str">
        <f t="shared" si="0"/>
        <v>SC6_OESTESERIE DE DOMINGO</v>
      </c>
      <c r="B226" s="143" t="s">
        <v>119</v>
      </c>
      <c r="C226" s="121" t="s">
        <v>106</v>
      </c>
      <c r="D226" s="127" t="s">
        <v>98</v>
      </c>
      <c r="E226" s="129" t="s">
        <v>107</v>
      </c>
      <c r="F226" s="144">
        <f t="shared" si="1"/>
        <v>293.09999999999997</v>
      </c>
      <c r="G226" s="144">
        <f t="shared" si="2"/>
        <v>635.05000000000007</v>
      </c>
      <c r="H226" s="133">
        <v>977</v>
      </c>
      <c r="I226" s="144">
        <f t="shared" si="3"/>
        <v>1465.5</v>
      </c>
      <c r="J226" s="144">
        <f t="shared" si="4"/>
        <v>1954</v>
      </c>
      <c r="K226" s="114">
        <v>1369936</v>
      </c>
      <c r="L226" s="145">
        <f t="shared" si="5"/>
        <v>195215.87999999998</v>
      </c>
      <c r="M226" s="116">
        <v>0.65</v>
      </c>
      <c r="N226" s="117">
        <v>0.14249999999999999</v>
      </c>
      <c r="O226" s="117">
        <v>0.22036082474226804</v>
      </c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</row>
    <row r="227" spans="1:35" ht="15.75" hidden="1" customHeight="1">
      <c r="A227" s="143" t="str">
        <f t="shared" si="0"/>
        <v>SC6_OESTEABERTURA / 12H00</v>
      </c>
      <c r="B227" s="143" t="s">
        <v>119</v>
      </c>
      <c r="C227" s="121" t="s">
        <v>108</v>
      </c>
      <c r="D227" s="127" t="s">
        <v>74</v>
      </c>
      <c r="E227" s="129" t="s">
        <v>79</v>
      </c>
      <c r="F227" s="144">
        <f t="shared" si="1"/>
        <v>155.41199999999998</v>
      </c>
      <c r="G227" s="144">
        <f t="shared" si="2"/>
        <v>336.726</v>
      </c>
      <c r="H227" s="133">
        <v>518.04</v>
      </c>
      <c r="I227" s="144">
        <f t="shared" si="3"/>
        <v>777.06</v>
      </c>
      <c r="J227" s="144">
        <f t="shared" si="4"/>
        <v>1036.08</v>
      </c>
      <c r="K227" s="114">
        <v>1369936</v>
      </c>
      <c r="L227" s="145">
        <f t="shared" si="5"/>
        <v>161652.448</v>
      </c>
      <c r="M227" s="116">
        <v>0.65</v>
      </c>
      <c r="N227" s="117">
        <v>0.11799999999999999</v>
      </c>
      <c r="O227" s="117">
        <v>0.37</v>
      </c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</row>
    <row r="228" spans="1:35" ht="15.75" hidden="1" customHeight="1">
      <c r="A228" s="143" t="str">
        <f t="shared" si="0"/>
        <v>SC6_OESTE12H00 / 18H00</v>
      </c>
      <c r="B228" s="143" t="s">
        <v>119</v>
      </c>
      <c r="C228" s="121" t="s">
        <v>109</v>
      </c>
      <c r="D228" s="127" t="s">
        <v>74</v>
      </c>
      <c r="E228" s="129" t="s">
        <v>83</v>
      </c>
      <c r="F228" s="144">
        <f t="shared" si="1"/>
        <v>174.852</v>
      </c>
      <c r="G228" s="144">
        <f t="shared" si="2"/>
        <v>378.84600000000006</v>
      </c>
      <c r="H228" s="133">
        <v>582.84</v>
      </c>
      <c r="I228" s="144">
        <f t="shared" si="3"/>
        <v>874.26</v>
      </c>
      <c r="J228" s="144">
        <f t="shared" si="4"/>
        <v>1165.68</v>
      </c>
      <c r="K228" s="114">
        <v>1369936</v>
      </c>
      <c r="L228" s="145">
        <f t="shared" si="5"/>
        <v>165762.25599999999</v>
      </c>
      <c r="M228" s="116">
        <v>0.65</v>
      </c>
      <c r="N228" s="117">
        <v>0.121</v>
      </c>
      <c r="O228" s="117">
        <v>0.36899999999999999</v>
      </c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</row>
    <row r="229" spans="1:35" ht="15.75" hidden="1" customHeight="1">
      <c r="A229" s="143" t="str">
        <f t="shared" si="0"/>
        <v>SC6_OESTE18H00 / ENCERRAMENTO</v>
      </c>
      <c r="B229" s="143" t="s">
        <v>119</v>
      </c>
      <c r="C229" s="121" t="s">
        <v>110</v>
      </c>
      <c r="D229" s="127" t="s">
        <v>74</v>
      </c>
      <c r="E229" s="129" t="s">
        <v>61</v>
      </c>
      <c r="F229" s="144">
        <f t="shared" si="1"/>
        <v>499.06799999999998</v>
      </c>
      <c r="G229" s="144">
        <f t="shared" si="2"/>
        <v>1081.3140000000001</v>
      </c>
      <c r="H229" s="133">
        <v>1663.56</v>
      </c>
      <c r="I229" s="144">
        <f t="shared" si="3"/>
        <v>2495.34</v>
      </c>
      <c r="J229" s="144">
        <f t="shared" si="4"/>
        <v>3327.12</v>
      </c>
      <c r="K229" s="114">
        <v>1369936</v>
      </c>
      <c r="L229" s="145">
        <f t="shared" si="5"/>
        <v>195900.848</v>
      </c>
      <c r="M229" s="116">
        <v>0.65</v>
      </c>
      <c r="N229" s="117">
        <v>0.14299999999999999</v>
      </c>
      <c r="O229" s="117">
        <v>0.27300000000000002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</row>
    <row r="230" spans="1:35" ht="15.75" hidden="1" customHeight="1">
      <c r="A230" s="143" t="str">
        <f t="shared" si="0"/>
        <v>SC6_OESTEABERTURA / ENCERRAMENTO</v>
      </c>
      <c r="B230" s="143" t="s">
        <v>119</v>
      </c>
      <c r="C230" s="121" t="s">
        <v>111</v>
      </c>
      <c r="D230" s="127" t="s">
        <v>74</v>
      </c>
      <c r="E230" s="129" t="s">
        <v>79</v>
      </c>
      <c r="F230" s="144">
        <f t="shared" si="1"/>
        <v>362.44800000000004</v>
      </c>
      <c r="G230" s="144">
        <f t="shared" si="2"/>
        <v>785.30400000000009</v>
      </c>
      <c r="H230" s="133">
        <v>1208.1600000000001</v>
      </c>
      <c r="I230" s="144">
        <f t="shared" si="3"/>
        <v>1812.2400000000002</v>
      </c>
      <c r="J230" s="144">
        <f t="shared" si="4"/>
        <v>2416.3200000000002</v>
      </c>
      <c r="K230" s="114">
        <v>1369936</v>
      </c>
      <c r="L230" s="145">
        <f t="shared" si="5"/>
        <v>190421.10400000002</v>
      </c>
      <c r="M230" s="116">
        <v>0.65</v>
      </c>
      <c r="N230" s="117">
        <v>0.13900000000000001</v>
      </c>
      <c r="O230" s="117">
        <v>0.35599999999999998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</row>
    <row r="231" spans="1:35" ht="15.75" customHeight="1">
      <c r="A231" s="146" t="str">
        <f t="shared" si="0"/>
        <v>SCE_ESTADOSC NO AR</v>
      </c>
      <c r="B231" s="146" t="s">
        <v>123</v>
      </c>
      <c r="C231" s="121" t="s">
        <v>45</v>
      </c>
      <c r="D231" s="127" t="s">
        <v>46</v>
      </c>
      <c r="E231" s="127" t="s">
        <v>47</v>
      </c>
      <c r="F231" s="147">
        <f t="shared" si="1"/>
        <v>1366.9060799999997</v>
      </c>
      <c r="G231" s="147">
        <f t="shared" si="2"/>
        <v>2961.6298399999996</v>
      </c>
      <c r="H231" s="148">
        <v>4556.3535999999995</v>
      </c>
      <c r="I231" s="147">
        <f t="shared" si="3"/>
        <v>6834.5303999999996</v>
      </c>
      <c r="J231" s="147">
        <f t="shared" si="4"/>
        <v>9112.7071999999989</v>
      </c>
      <c r="K231" s="114">
        <v>7212792</v>
      </c>
      <c r="L231" s="115">
        <f t="shared" ref="L231:L266" si="6">SUMIFS($L$2:$L$230,$C$2:$C$230,C231)</f>
        <v>915917.26206250046</v>
      </c>
      <c r="M231" s="116">
        <v>0.65</v>
      </c>
      <c r="N231" s="149"/>
      <c r="O231" s="149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150"/>
      <c r="AH231" s="150"/>
      <c r="AI231" s="150"/>
    </row>
    <row r="232" spans="1:35" ht="15.75" customHeight="1">
      <c r="A232" s="146" t="str">
        <f t="shared" si="0"/>
        <v>SCE_ESTADOFALA BRASIL</v>
      </c>
      <c r="B232" s="146" t="s">
        <v>123</v>
      </c>
      <c r="C232" s="121" t="s">
        <v>48</v>
      </c>
      <c r="D232" s="127" t="s">
        <v>46</v>
      </c>
      <c r="E232" s="127" t="s">
        <v>49</v>
      </c>
      <c r="F232" s="147">
        <f t="shared" si="1"/>
        <v>3559.7999999999997</v>
      </c>
      <c r="G232" s="147">
        <f t="shared" si="2"/>
        <v>5933</v>
      </c>
      <c r="H232" s="131">
        <v>11866</v>
      </c>
      <c r="I232" s="147">
        <f t="shared" si="3"/>
        <v>17799</v>
      </c>
      <c r="J232" s="147">
        <f t="shared" si="4"/>
        <v>23732</v>
      </c>
      <c r="K232" s="114">
        <v>7212792</v>
      </c>
      <c r="L232" s="115">
        <f t="shared" si="6"/>
        <v>716590.83133333293</v>
      </c>
      <c r="M232" s="116">
        <v>0.5</v>
      </c>
      <c r="N232" s="149"/>
      <c r="O232" s="149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150"/>
      <c r="AH232" s="150"/>
      <c r="AI232" s="150"/>
    </row>
    <row r="233" spans="1:35" ht="15.75" customHeight="1">
      <c r="A233" s="146" t="str">
        <f t="shared" si="0"/>
        <v>SCE_ESTADOHOJE EM DIA</v>
      </c>
      <c r="B233" s="146" t="s">
        <v>123</v>
      </c>
      <c r="C233" s="121" t="s">
        <v>50</v>
      </c>
      <c r="D233" s="127" t="s">
        <v>46</v>
      </c>
      <c r="E233" s="127" t="s">
        <v>51</v>
      </c>
      <c r="F233" s="147">
        <f t="shared" si="1"/>
        <v>4236.8999999999996</v>
      </c>
      <c r="G233" s="147">
        <f t="shared" si="2"/>
        <v>7061.5</v>
      </c>
      <c r="H233" s="131">
        <v>14123</v>
      </c>
      <c r="I233" s="147">
        <f t="shared" si="3"/>
        <v>21184.5</v>
      </c>
      <c r="J233" s="147">
        <f t="shared" si="4"/>
        <v>28246</v>
      </c>
      <c r="K233" s="114">
        <v>7212792</v>
      </c>
      <c r="L233" s="115">
        <f t="shared" si="6"/>
        <v>810469.82549999957</v>
      </c>
      <c r="M233" s="116">
        <v>0.5</v>
      </c>
      <c r="N233" s="151"/>
      <c r="O233" s="151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150"/>
      <c r="AH233" s="150"/>
      <c r="AI233" s="150"/>
    </row>
    <row r="234" spans="1:35" ht="15.75" customHeight="1">
      <c r="A234" s="146" t="str">
        <f t="shared" si="0"/>
        <v>SCE_ESTADOBALANÇO GERAL SC</v>
      </c>
      <c r="B234" s="146" t="s">
        <v>123</v>
      </c>
      <c r="C234" s="121" t="s">
        <v>52</v>
      </c>
      <c r="D234" s="127" t="s">
        <v>46</v>
      </c>
      <c r="E234" s="129" t="s">
        <v>53</v>
      </c>
      <c r="F234" s="147">
        <f t="shared" si="1"/>
        <v>5331.8200799999995</v>
      </c>
      <c r="G234" s="147">
        <f t="shared" si="2"/>
        <v>11552.27684</v>
      </c>
      <c r="H234" s="148">
        <v>17772.7336</v>
      </c>
      <c r="I234" s="147">
        <f t="shared" si="3"/>
        <v>26659.100399999999</v>
      </c>
      <c r="J234" s="147">
        <f t="shared" si="4"/>
        <v>35545.467199999999</v>
      </c>
      <c r="K234" s="114">
        <v>7212792</v>
      </c>
      <c r="L234" s="115">
        <f t="shared" si="6"/>
        <v>1156174.8662142851</v>
      </c>
      <c r="M234" s="116">
        <v>0.65</v>
      </c>
      <c r="N234" s="151"/>
      <c r="O234" s="151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150"/>
      <c r="AH234" s="150"/>
      <c r="AI234" s="150"/>
    </row>
    <row r="235" spans="1:35" ht="15.75" customHeight="1">
      <c r="A235" s="146" t="str">
        <f t="shared" si="0"/>
        <v>SCE_ESTADONOVELA DA TARDE 1</v>
      </c>
      <c r="B235" s="146" t="s">
        <v>123</v>
      </c>
      <c r="C235" s="121" t="s">
        <v>56</v>
      </c>
      <c r="D235" s="127" t="s">
        <v>46</v>
      </c>
      <c r="E235" s="129" t="s">
        <v>57</v>
      </c>
      <c r="F235" s="147">
        <f t="shared" si="1"/>
        <v>5463.9</v>
      </c>
      <c r="G235" s="147">
        <f t="shared" si="2"/>
        <v>9106.5</v>
      </c>
      <c r="H235" s="131">
        <v>18213</v>
      </c>
      <c r="I235" s="147">
        <f t="shared" si="3"/>
        <v>27319.5</v>
      </c>
      <c r="J235" s="147">
        <f t="shared" si="4"/>
        <v>36426</v>
      </c>
      <c r="K235" s="114">
        <v>7212792</v>
      </c>
      <c r="L235" s="115">
        <f t="shared" si="6"/>
        <v>743000.24766937084</v>
      </c>
      <c r="M235" s="116">
        <v>0.5</v>
      </c>
      <c r="N235" s="151"/>
      <c r="O235" s="151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150"/>
      <c r="AH235" s="150"/>
      <c r="AI235" s="150"/>
    </row>
    <row r="236" spans="1:35" ht="15.75" customHeight="1">
      <c r="A236" s="146" t="str">
        <f t="shared" si="0"/>
        <v>SCE_ESTADOCIDADE ALERTA NACIONAL</v>
      </c>
      <c r="B236" s="146" t="s">
        <v>123</v>
      </c>
      <c r="C236" s="121" t="s">
        <v>58</v>
      </c>
      <c r="D236" s="127" t="s">
        <v>46</v>
      </c>
      <c r="E236" s="129" t="s">
        <v>59</v>
      </c>
      <c r="F236" s="147">
        <f t="shared" si="1"/>
        <v>4149</v>
      </c>
      <c r="G236" s="147">
        <f t="shared" si="2"/>
        <v>8989.5</v>
      </c>
      <c r="H236" s="131">
        <v>13830</v>
      </c>
      <c r="I236" s="147">
        <f t="shared" si="3"/>
        <v>20745</v>
      </c>
      <c r="J236" s="147">
        <f t="shared" si="4"/>
        <v>27660</v>
      </c>
      <c r="K236" s="114">
        <v>7212792</v>
      </c>
      <c r="L236" s="115">
        <f t="shared" si="6"/>
        <v>724361.88099999959</v>
      </c>
      <c r="M236" s="116">
        <v>0.65</v>
      </c>
      <c r="N236" s="151"/>
      <c r="O236" s="151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150"/>
      <c r="AH236" s="150"/>
      <c r="AI236" s="150"/>
    </row>
    <row r="237" spans="1:35" ht="15.75" customHeight="1">
      <c r="A237" s="146" t="str">
        <f t="shared" si="0"/>
        <v>SCE_ESTADOCIDADE ALERTA SC</v>
      </c>
      <c r="B237" s="146" t="s">
        <v>123</v>
      </c>
      <c r="C237" s="121" t="s">
        <v>60</v>
      </c>
      <c r="D237" s="127" t="s">
        <v>46</v>
      </c>
      <c r="E237" s="129" t="s">
        <v>61</v>
      </c>
      <c r="F237" s="147">
        <f t="shared" si="1"/>
        <v>3990.5553599999994</v>
      </c>
      <c r="G237" s="147">
        <f t="shared" si="2"/>
        <v>8646.2032799999997</v>
      </c>
      <c r="H237" s="131">
        <v>13301.851199999999</v>
      </c>
      <c r="I237" s="147">
        <f t="shared" si="3"/>
        <v>19952.7768</v>
      </c>
      <c r="J237" s="147">
        <f t="shared" si="4"/>
        <v>26603.702399999998</v>
      </c>
      <c r="K237" s="114">
        <v>7212792</v>
      </c>
      <c r="L237" s="115">
        <f t="shared" si="6"/>
        <v>1003674.8164999994</v>
      </c>
      <c r="M237" s="116">
        <v>0.65</v>
      </c>
      <c r="N237" s="151"/>
      <c r="O237" s="151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150"/>
      <c r="AH237" s="150"/>
      <c r="AI237" s="150"/>
    </row>
    <row r="238" spans="1:35" ht="15.75" customHeight="1">
      <c r="A238" s="146" t="str">
        <f t="shared" si="0"/>
        <v>SCE_ESTADOND NOTÍCIAS</v>
      </c>
      <c r="B238" s="146" t="s">
        <v>123</v>
      </c>
      <c r="C238" s="121" t="s">
        <v>62</v>
      </c>
      <c r="D238" s="127" t="s">
        <v>46</v>
      </c>
      <c r="E238" s="129" t="s">
        <v>63</v>
      </c>
      <c r="F238" s="147">
        <f t="shared" si="1"/>
        <v>6842.4443999999994</v>
      </c>
      <c r="G238" s="147">
        <f t="shared" si="2"/>
        <v>14825.296199999999</v>
      </c>
      <c r="H238" s="131">
        <v>22808.147999999997</v>
      </c>
      <c r="I238" s="147">
        <f t="shared" si="3"/>
        <v>34212.221999999994</v>
      </c>
      <c r="J238" s="147">
        <f t="shared" si="4"/>
        <v>45616.295999999995</v>
      </c>
      <c r="K238" s="114">
        <v>7212792</v>
      </c>
      <c r="L238" s="115">
        <f t="shared" si="6"/>
        <v>1085254.2864999992</v>
      </c>
      <c r="M238" s="116">
        <v>0.65</v>
      </c>
      <c r="N238" s="151"/>
      <c r="O238" s="151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150"/>
      <c r="AH238" s="150"/>
      <c r="AI238" s="150"/>
    </row>
    <row r="239" spans="1:35" ht="15.75" customHeight="1">
      <c r="A239" s="146" t="str">
        <f t="shared" si="0"/>
        <v>SCE_ESTADOJORNAL DA RECORD</v>
      </c>
      <c r="B239" s="146" t="s">
        <v>123</v>
      </c>
      <c r="C239" s="121" t="s">
        <v>64</v>
      </c>
      <c r="D239" s="127" t="s">
        <v>46</v>
      </c>
      <c r="E239" s="129" t="s">
        <v>65</v>
      </c>
      <c r="F239" s="147">
        <f t="shared" si="1"/>
        <v>10324.5</v>
      </c>
      <c r="G239" s="147">
        <f t="shared" si="2"/>
        <v>22369.75</v>
      </c>
      <c r="H239" s="131">
        <v>34415</v>
      </c>
      <c r="I239" s="147">
        <f t="shared" si="3"/>
        <v>51622.5</v>
      </c>
      <c r="J239" s="147">
        <f t="shared" si="4"/>
        <v>68830</v>
      </c>
      <c r="K239" s="114">
        <v>7212792</v>
      </c>
      <c r="L239" s="115">
        <f t="shared" si="6"/>
        <v>976910.5714999995</v>
      </c>
      <c r="M239" s="116">
        <v>0.65</v>
      </c>
      <c r="N239" s="151"/>
      <c r="O239" s="151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50"/>
      <c r="AH239" s="150"/>
      <c r="AI239" s="150"/>
    </row>
    <row r="240" spans="1:35" ht="15.75" customHeight="1">
      <c r="A240" s="146" t="str">
        <f t="shared" si="0"/>
        <v>SCE_ESTADONOVELA 3</v>
      </c>
      <c r="B240" s="146" t="s">
        <v>123</v>
      </c>
      <c r="C240" s="121" t="s">
        <v>66</v>
      </c>
      <c r="D240" s="127" t="s">
        <v>46</v>
      </c>
      <c r="E240" s="129" t="s">
        <v>67</v>
      </c>
      <c r="F240" s="147">
        <f t="shared" si="1"/>
        <v>6750.3</v>
      </c>
      <c r="G240" s="147">
        <f t="shared" si="2"/>
        <v>14625.65</v>
      </c>
      <c r="H240" s="131">
        <v>22501</v>
      </c>
      <c r="I240" s="147">
        <f t="shared" si="3"/>
        <v>33751.5</v>
      </c>
      <c r="J240" s="147">
        <f t="shared" si="4"/>
        <v>45002</v>
      </c>
      <c r="K240" s="114">
        <v>7212792</v>
      </c>
      <c r="L240" s="115">
        <f t="shared" si="6"/>
        <v>924137.51400000136</v>
      </c>
      <c r="M240" s="116">
        <v>0.65</v>
      </c>
      <c r="N240" s="151"/>
      <c r="O240" s="151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150"/>
      <c r="AH240" s="150"/>
      <c r="AI240" s="150"/>
    </row>
    <row r="241" spans="1:35" ht="15.75" customHeight="1">
      <c r="A241" s="146" t="str">
        <f t="shared" si="0"/>
        <v>SCE_ESTADONOVELA 22HS</v>
      </c>
      <c r="B241" s="146" t="s">
        <v>123</v>
      </c>
      <c r="C241" s="121" t="s">
        <v>68</v>
      </c>
      <c r="D241" s="127" t="s">
        <v>46</v>
      </c>
      <c r="E241" s="129" t="s">
        <v>69</v>
      </c>
      <c r="F241" s="147">
        <f t="shared" si="1"/>
        <v>5298</v>
      </c>
      <c r="G241" s="147">
        <f t="shared" si="2"/>
        <v>11479</v>
      </c>
      <c r="H241" s="131">
        <v>17660</v>
      </c>
      <c r="I241" s="147">
        <f t="shared" si="3"/>
        <v>26490</v>
      </c>
      <c r="J241" s="147">
        <f t="shared" si="4"/>
        <v>35320</v>
      </c>
      <c r="K241" s="114">
        <v>7212792</v>
      </c>
      <c r="L241" s="115">
        <f t="shared" si="6"/>
        <v>787991.51750000101</v>
      </c>
      <c r="M241" s="116">
        <v>0.65</v>
      </c>
      <c r="N241" s="151"/>
      <c r="O241" s="151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150"/>
      <c r="AH241" s="150"/>
      <c r="AI241" s="150"/>
    </row>
    <row r="242" spans="1:35" ht="15.75" customHeight="1">
      <c r="A242" s="146" t="str">
        <f t="shared" si="0"/>
        <v>SCE_ESTADOREALITY SHOW 1</v>
      </c>
      <c r="B242" s="146" t="s">
        <v>123</v>
      </c>
      <c r="C242" s="121" t="s">
        <v>70</v>
      </c>
      <c r="D242" s="127" t="s">
        <v>46</v>
      </c>
      <c r="E242" s="129" t="s">
        <v>71</v>
      </c>
      <c r="F242" s="147">
        <f t="shared" si="1"/>
        <v>4867.8</v>
      </c>
      <c r="G242" s="147">
        <f t="shared" si="2"/>
        <v>10546.9</v>
      </c>
      <c r="H242" s="131">
        <v>16226</v>
      </c>
      <c r="I242" s="147">
        <f t="shared" si="3"/>
        <v>24339</v>
      </c>
      <c r="J242" s="147">
        <f t="shared" si="4"/>
        <v>32452</v>
      </c>
      <c r="K242" s="114">
        <v>7212792</v>
      </c>
      <c r="L242" s="115">
        <f t="shared" si="6"/>
        <v>539569.52224999969</v>
      </c>
      <c r="M242" s="116">
        <v>0.65</v>
      </c>
      <c r="N242" s="151"/>
      <c r="O242" s="151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50"/>
      <c r="AH242" s="150"/>
      <c r="AI242" s="150"/>
    </row>
    <row r="243" spans="1:35" ht="15.75" customHeight="1">
      <c r="A243" s="146" t="str">
        <f t="shared" si="0"/>
        <v>SCE_ESTADOREALITY SHOW 2 - A FAZENDA</v>
      </c>
      <c r="B243" s="146" t="s">
        <v>123</v>
      </c>
      <c r="C243" s="109" t="s">
        <v>72</v>
      </c>
      <c r="D243" s="127" t="s">
        <v>46</v>
      </c>
      <c r="E243" s="129" t="s">
        <v>71</v>
      </c>
      <c r="F243" s="147">
        <f t="shared" si="1"/>
        <v>7061.7</v>
      </c>
      <c r="G243" s="147">
        <v>23539</v>
      </c>
      <c r="H243" s="131">
        <v>23539</v>
      </c>
      <c r="I243" s="147">
        <f t="shared" si="3"/>
        <v>35308.5</v>
      </c>
      <c r="J243" s="147">
        <f t="shared" si="4"/>
        <v>47078</v>
      </c>
      <c r="K243" s="114">
        <v>7212792</v>
      </c>
      <c r="L243" s="115">
        <f t="shared" si="6"/>
        <v>539569.52224999969</v>
      </c>
      <c r="M243" s="116">
        <v>0.65</v>
      </c>
      <c r="N243" s="151"/>
      <c r="O243" s="151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50"/>
      <c r="AH243" s="150"/>
      <c r="AI243" s="150"/>
    </row>
    <row r="244" spans="1:35" ht="15.75" customHeight="1">
      <c r="A244" s="146" t="str">
        <f t="shared" si="0"/>
        <v>SCE_ESTADOREALITY SHOW 3 - Quilos Mortais</v>
      </c>
      <c r="B244" s="146" t="s">
        <v>123</v>
      </c>
      <c r="C244" s="109" t="s">
        <v>73</v>
      </c>
      <c r="D244" s="127" t="s">
        <v>74</v>
      </c>
      <c r="E244" s="129" t="s">
        <v>71</v>
      </c>
      <c r="F244" s="147">
        <f t="shared" si="1"/>
        <v>3513.2999999999997</v>
      </c>
      <c r="G244" s="147">
        <f t="shared" ref="G244:G266" si="7">IF(H244="","",(H244*M244))</f>
        <v>7612.1500000000005</v>
      </c>
      <c r="H244" s="131">
        <v>11711</v>
      </c>
      <c r="I244" s="147">
        <f t="shared" si="3"/>
        <v>17566.5</v>
      </c>
      <c r="J244" s="147">
        <f t="shared" si="4"/>
        <v>23422</v>
      </c>
      <c r="K244" s="114">
        <v>7212792</v>
      </c>
      <c r="L244" s="115">
        <f t="shared" si="6"/>
        <v>539569.52224999969</v>
      </c>
      <c r="M244" s="116">
        <v>0.65</v>
      </c>
      <c r="N244" s="151"/>
      <c r="O244" s="151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50"/>
      <c r="AH244" s="150"/>
      <c r="AI244" s="150"/>
    </row>
    <row r="245" spans="1:35" ht="15.75" customHeight="1">
      <c r="A245" s="146" t="str">
        <f t="shared" si="0"/>
        <v>SCE_ESTADOSÉRIE PREMIUM</v>
      </c>
      <c r="B245" s="146" t="s">
        <v>123</v>
      </c>
      <c r="C245" s="121" t="s">
        <v>75</v>
      </c>
      <c r="D245" s="127" t="s">
        <v>46</v>
      </c>
      <c r="E245" s="129" t="s">
        <v>76</v>
      </c>
      <c r="F245" s="147">
        <f t="shared" si="1"/>
        <v>3863.7</v>
      </c>
      <c r="G245" s="147">
        <f t="shared" si="7"/>
        <v>8371.35</v>
      </c>
      <c r="H245" s="131">
        <v>12879</v>
      </c>
      <c r="I245" s="147">
        <f t="shared" si="3"/>
        <v>19318.5</v>
      </c>
      <c r="J245" s="147">
        <f t="shared" si="4"/>
        <v>25758</v>
      </c>
      <c r="K245" s="114">
        <v>7212792</v>
      </c>
      <c r="L245" s="115">
        <f t="shared" si="6"/>
        <v>418239.93024999887</v>
      </c>
      <c r="M245" s="116">
        <v>0.65</v>
      </c>
      <c r="N245" s="151"/>
      <c r="O245" s="151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50"/>
      <c r="AH245" s="150"/>
      <c r="AI245" s="150"/>
    </row>
    <row r="246" spans="1:35" ht="15.75" customHeight="1">
      <c r="A246" s="146" t="str">
        <f t="shared" si="0"/>
        <v>SCE_ESTADOBRASIL CAMINHONEIRO</v>
      </c>
      <c r="B246" s="146" t="s">
        <v>123</v>
      </c>
      <c r="C246" s="121" t="s">
        <v>77</v>
      </c>
      <c r="D246" s="127" t="s">
        <v>78</v>
      </c>
      <c r="E246" s="129" t="s">
        <v>79</v>
      </c>
      <c r="F246" s="147">
        <f t="shared" si="1"/>
        <v>2866.7999999999997</v>
      </c>
      <c r="G246" s="147">
        <f t="shared" si="7"/>
        <v>4778</v>
      </c>
      <c r="H246" s="131">
        <v>9556</v>
      </c>
      <c r="I246" s="147">
        <f t="shared" si="3"/>
        <v>14334</v>
      </c>
      <c r="J246" s="147">
        <f t="shared" si="4"/>
        <v>19112</v>
      </c>
      <c r="K246" s="114">
        <v>7212792</v>
      </c>
      <c r="L246" s="115">
        <f t="shared" si="6"/>
        <v>980302.15083333338</v>
      </c>
      <c r="M246" s="116">
        <v>0.5</v>
      </c>
      <c r="N246" s="151"/>
      <c r="O246" s="151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50"/>
      <c r="AH246" s="150"/>
      <c r="AI246" s="150"/>
    </row>
    <row r="247" spans="1:35" ht="15.75" customHeight="1">
      <c r="A247" s="146" t="str">
        <f t="shared" si="0"/>
        <v>SCE_ESTADOFALA BRASIL - EDIÇÃO DE SÁBADO</v>
      </c>
      <c r="B247" s="146" t="s">
        <v>123</v>
      </c>
      <c r="C247" s="121" t="s">
        <v>80</v>
      </c>
      <c r="D247" s="127" t="s">
        <v>78</v>
      </c>
      <c r="E247" s="129" t="s">
        <v>81</v>
      </c>
      <c r="F247" s="147">
        <f t="shared" si="1"/>
        <v>3182.4</v>
      </c>
      <c r="G247" s="147">
        <f t="shared" si="7"/>
        <v>5304</v>
      </c>
      <c r="H247" s="131">
        <v>10608</v>
      </c>
      <c r="I247" s="147">
        <f t="shared" si="3"/>
        <v>15912</v>
      </c>
      <c r="J247" s="147">
        <f t="shared" si="4"/>
        <v>21216</v>
      </c>
      <c r="K247" s="114">
        <v>7212792</v>
      </c>
      <c r="L247" s="115">
        <f t="shared" si="6"/>
        <v>980302.15083333338</v>
      </c>
      <c r="M247" s="116">
        <v>0.5</v>
      </c>
      <c r="N247" s="151"/>
      <c r="O247" s="151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50"/>
      <c r="AH247" s="150"/>
      <c r="AI247" s="150"/>
    </row>
    <row r="248" spans="1:35" ht="15.75" customHeight="1">
      <c r="A248" s="146" t="str">
        <f t="shared" si="0"/>
        <v>SCE_ESTADOBALANÇO GERAL SC - ED SÁBADO - ESTADUAL (1)</v>
      </c>
      <c r="B248" s="146" t="s">
        <v>123</v>
      </c>
      <c r="C248" s="121" t="s">
        <v>82</v>
      </c>
      <c r="D248" s="127" t="s">
        <v>78</v>
      </c>
      <c r="E248" s="129" t="s">
        <v>83</v>
      </c>
      <c r="F248" s="147">
        <f t="shared" si="1"/>
        <v>5331.8200799999995</v>
      </c>
      <c r="G248" s="147">
        <f t="shared" si="7"/>
        <v>11552.27684</v>
      </c>
      <c r="H248" s="131">
        <v>17772.7336</v>
      </c>
      <c r="I248" s="147">
        <f t="shared" si="3"/>
        <v>26659.100399999999</v>
      </c>
      <c r="J248" s="147">
        <f t="shared" si="4"/>
        <v>35545.467199999999</v>
      </c>
      <c r="K248" s="114">
        <v>7212792</v>
      </c>
      <c r="L248" s="115">
        <f t="shared" si="6"/>
        <v>980302.15083333338</v>
      </c>
      <c r="M248" s="116">
        <v>0.65</v>
      </c>
      <c r="N248" s="151"/>
      <c r="O248" s="151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50"/>
      <c r="AH248" s="150"/>
      <c r="AI248" s="150"/>
    </row>
    <row r="249" spans="1:35" ht="15.75" customHeight="1">
      <c r="A249" s="146" t="str">
        <f t="shared" si="0"/>
        <v>SCE_ESTADOCLUBE DA BOLA</v>
      </c>
      <c r="B249" s="146" t="s">
        <v>123</v>
      </c>
      <c r="C249" s="121" t="s">
        <v>84</v>
      </c>
      <c r="D249" s="127" t="s">
        <v>78</v>
      </c>
      <c r="E249" s="129" t="s">
        <v>85</v>
      </c>
      <c r="F249" s="147">
        <f t="shared" si="1"/>
        <v>4974.7403999999988</v>
      </c>
      <c r="G249" s="147">
        <f t="shared" si="7"/>
        <v>10778.604199999998</v>
      </c>
      <c r="H249" s="148">
        <v>16582.467999999997</v>
      </c>
      <c r="I249" s="147">
        <f t="shared" si="3"/>
        <v>24873.701999999997</v>
      </c>
      <c r="J249" s="147">
        <f t="shared" si="4"/>
        <v>33164.935999999994</v>
      </c>
      <c r="K249" s="114">
        <v>7212792</v>
      </c>
      <c r="L249" s="115">
        <f t="shared" si="6"/>
        <v>980302.15083333338</v>
      </c>
      <c r="M249" s="116">
        <v>0.65</v>
      </c>
      <c r="N249" s="151"/>
      <c r="O249" s="151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50"/>
      <c r="AH249" s="150"/>
      <c r="AI249" s="150"/>
    </row>
    <row r="250" spans="1:35" ht="15.75" customHeight="1">
      <c r="A250" s="146" t="str">
        <f t="shared" si="0"/>
        <v>SCE_ESTADOCINE AVENTURA</v>
      </c>
      <c r="B250" s="146" t="s">
        <v>123</v>
      </c>
      <c r="C250" s="121" t="s">
        <v>86</v>
      </c>
      <c r="D250" s="127" t="s">
        <v>78</v>
      </c>
      <c r="E250" s="129" t="s">
        <v>87</v>
      </c>
      <c r="F250" s="147">
        <f t="shared" si="1"/>
        <v>2222.1</v>
      </c>
      <c r="G250" s="147">
        <f t="shared" si="7"/>
        <v>4814.55</v>
      </c>
      <c r="H250" s="131">
        <v>7407</v>
      </c>
      <c r="I250" s="147">
        <f t="shared" si="3"/>
        <v>11110.5</v>
      </c>
      <c r="J250" s="147">
        <f t="shared" si="4"/>
        <v>14814</v>
      </c>
      <c r="K250" s="114">
        <v>7212792</v>
      </c>
      <c r="L250" s="115">
        <f t="shared" si="6"/>
        <v>980302.15083333338</v>
      </c>
      <c r="M250" s="116">
        <v>0.65</v>
      </c>
      <c r="N250" s="151"/>
      <c r="O250" s="151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50"/>
      <c r="AH250" s="150"/>
      <c r="AI250" s="150"/>
    </row>
    <row r="251" spans="1:35" ht="15.75" customHeight="1">
      <c r="A251" s="146" t="str">
        <f t="shared" si="0"/>
        <v>SCE_ESTADOCIDADE ALERTA - EDIÇÃO DE SÁBADO 1</v>
      </c>
      <c r="B251" s="146" t="s">
        <v>123</v>
      </c>
      <c r="C251" s="121" t="s">
        <v>88</v>
      </c>
      <c r="D251" s="127" t="s">
        <v>78</v>
      </c>
      <c r="E251" s="129" t="s">
        <v>89</v>
      </c>
      <c r="F251" s="147">
        <f t="shared" si="1"/>
        <v>3892.7999999999997</v>
      </c>
      <c r="G251" s="147">
        <f t="shared" si="7"/>
        <v>8434.4</v>
      </c>
      <c r="H251" s="131">
        <v>12976</v>
      </c>
      <c r="I251" s="147">
        <f t="shared" si="3"/>
        <v>19464</v>
      </c>
      <c r="J251" s="147">
        <f t="shared" si="4"/>
        <v>25952</v>
      </c>
      <c r="K251" s="114">
        <v>7212792</v>
      </c>
      <c r="L251" s="115">
        <f t="shared" si="6"/>
        <v>980302.15083333338</v>
      </c>
      <c r="M251" s="116">
        <v>0.65</v>
      </c>
      <c r="N251" s="151"/>
      <c r="O251" s="151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50"/>
      <c r="AH251" s="150"/>
      <c r="AI251" s="150"/>
    </row>
    <row r="252" spans="1:35" ht="15.75" customHeight="1">
      <c r="A252" s="146" t="str">
        <f t="shared" si="0"/>
        <v>SCE_ESTADOJORNAL DA RECORD - EDIÇÃO DE SÁBADO</v>
      </c>
      <c r="B252" s="146" t="s">
        <v>123</v>
      </c>
      <c r="C252" s="121" t="s">
        <v>90</v>
      </c>
      <c r="D252" s="127" t="s">
        <v>78</v>
      </c>
      <c r="E252" s="129" t="s">
        <v>65</v>
      </c>
      <c r="F252" s="147">
        <f t="shared" si="1"/>
        <v>8963.6999999999989</v>
      </c>
      <c r="G252" s="147">
        <f t="shared" si="7"/>
        <v>19421.350000000002</v>
      </c>
      <c r="H252" s="131">
        <v>29879</v>
      </c>
      <c r="I252" s="147">
        <f t="shared" si="3"/>
        <v>44818.5</v>
      </c>
      <c r="J252" s="147">
        <f t="shared" si="4"/>
        <v>59758</v>
      </c>
      <c r="K252" s="114">
        <v>7212792</v>
      </c>
      <c r="L252" s="115">
        <f t="shared" si="6"/>
        <v>980302.15083333338</v>
      </c>
      <c r="M252" s="116">
        <v>0.65</v>
      </c>
      <c r="N252" s="151"/>
      <c r="O252" s="151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50"/>
      <c r="AH252" s="150"/>
      <c r="AI252" s="150"/>
    </row>
    <row r="253" spans="1:35" ht="15.75" customHeight="1">
      <c r="A253" s="146" t="str">
        <f t="shared" si="0"/>
        <v xml:space="preserve">SCE_ESTADONOVELA 3 - MELHORES MOMENTOS </v>
      </c>
      <c r="B253" s="146" t="s">
        <v>123</v>
      </c>
      <c r="C253" s="121" t="s">
        <v>91</v>
      </c>
      <c r="D253" s="127" t="s">
        <v>78</v>
      </c>
      <c r="E253" s="129" t="s">
        <v>67</v>
      </c>
      <c r="F253" s="147">
        <f t="shared" si="1"/>
        <v>4743.5999999999995</v>
      </c>
      <c r="G253" s="147">
        <f t="shared" si="7"/>
        <v>10277.800000000001</v>
      </c>
      <c r="H253" s="131">
        <v>15812</v>
      </c>
      <c r="I253" s="147">
        <f t="shared" si="3"/>
        <v>23718</v>
      </c>
      <c r="J253" s="147">
        <f t="shared" si="4"/>
        <v>31624</v>
      </c>
      <c r="K253" s="114">
        <v>7212792</v>
      </c>
      <c r="L253" s="115">
        <f t="shared" si="6"/>
        <v>980302.15083333338</v>
      </c>
      <c r="M253" s="116">
        <v>0.65</v>
      </c>
      <c r="N253" s="151"/>
      <c r="O253" s="151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50"/>
      <c r="AH253" s="150"/>
      <c r="AI253" s="150"/>
    </row>
    <row r="254" spans="1:35" ht="15.75" customHeight="1">
      <c r="A254" s="146" t="str">
        <f t="shared" si="0"/>
        <v xml:space="preserve">SCE_ESTADOSUPER TELA </v>
      </c>
      <c r="B254" s="146" t="s">
        <v>123</v>
      </c>
      <c r="C254" s="121" t="s">
        <v>92</v>
      </c>
      <c r="D254" s="127" t="s">
        <v>78</v>
      </c>
      <c r="E254" s="129" t="s">
        <v>93</v>
      </c>
      <c r="F254" s="147">
        <f t="shared" si="1"/>
        <v>3513.2999999999997</v>
      </c>
      <c r="G254" s="147">
        <f t="shared" si="7"/>
        <v>7612.1500000000005</v>
      </c>
      <c r="H254" s="131">
        <v>11711</v>
      </c>
      <c r="I254" s="147">
        <f t="shared" si="3"/>
        <v>17566.5</v>
      </c>
      <c r="J254" s="147">
        <f t="shared" si="4"/>
        <v>23422</v>
      </c>
      <c r="K254" s="114">
        <v>7212792</v>
      </c>
      <c r="L254" s="115">
        <f t="shared" si="6"/>
        <v>980302.15083333291</v>
      </c>
      <c r="M254" s="116">
        <v>0.65</v>
      </c>
      <c r="N254" s="151"/>
      <c r="O254" s="151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50"/>
      <c r="AH254" s="150"/>
      <c r="AI254" s="150"/>
    </row>
    <row r="255" spans="1:35" ht="15.75" customHeight="1">
      <c r="A255" s="146" t="str">
        <f t="shared" si="0"/>
        <v>SCE_ESTADOSÉRIE DE SÁBADO</v>
      </c>
      <c r="B255" s="146" t="s">
        <v>123</v>
      </c>
      <c r="C255" s="109" t="s">
        <v>94</v>
      </c>
      <c r="D255" s="110" t="s">
        <v>95</v>
      </c>
      <c r="E255" s="119" t="s">
        <v>96</v>
      </c>
      <c r="F255" s="147">
        <f t="shared" si="1"/>
        <v>1747.2</v>
      </c>
      <c r="G255" s="147">
        <f t="shared" si="7"/>
        <v>3785.6</v>
      </c>
      <c r="H255" s="131">
        <v>5824</v>
      </c>
      <c r="I255" s="147">
        <f t="shared" si="3"/>
        <v>8736</v>
      </c>
      <c r="J255" s="147">
        <f t="shared" si="4"/>
        <v>11648</v>
      </c>
      <c r="K255" s="114">
        <v>7212792</v>
      </c>
      <c r="L255" s="115">
        <f t="shared" si="6"/>
        <v>980302.28541666642</v>
      </c>
      <c r="M255" s="116">
        <v>0.65</v>
      </c>
      <c r="N255" s="151"/>
      <c r="O255" s="151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150"/>
      <c r="AH255" s="150"/>
      <c r="AI255" s="150"/>
    </row>
    <row r="256" spans="1:35" ht="15.75" customHeight="1">
      <c r="A256" s="146" t="str">
        <f t="shared" si="0"/>
        <v>SCE_ESTADOAGRO SAÚDE E COOPERAÇÃO</v>
      </c>
      <c r="B256" s="146" t="s">
        <v>123</v>
      </c>
      <c r="C256" s="121" t="s">
        <v>97</v>
      </c>
      <c r="D256" s="127" t="s">
        <v>98</v>
      </c>
      <c r="E256" s="129" t="s">
        <v>99</v>
      </c>
      <c r="F256" s="147">
        <f t="shared" si="1"/>
        <v>2753.7554399999995</v>
      </c>
      <c r="G256" s="147">
        <f t="shared" si="7"/>
        <v>5966.47012</v>
      </c>
      <c r="H256" s="148">
        <v>9179.1847999999991</v>
      </c>
      <c r="I256" s="147">
        <f t="shared" si="3"/>
        <v>13768.777199999999</v>
      </c>
      <c r="J256" s="147">
        <f t="shared" si="4"/>
        <v>18358.369599999998</v>
      </c>
      <c r="K256" s="114">
        <v>7212792</v>
      </c>
      <c r="L256" s="115">
        <f t="shared" si="6"/>
        <v>890227.27208333334</v>
      </c>
      <c r="M256" s="116">
        <v>0.65</v>
      </c>
      <c r="N256" s="151"/>
      <c r="O256" s="151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150"/>
      <c r="AH256" s="150"/>
      <c r="AI256" s="150"/>
    </row>
    <row r="257" spans="1:35" ht="15.75" customHeight="1">
      <c r="A257" s="146" t="str">
        <f t="shared" si="0"/>
        <v>SCE_ESTADOCINE MAIOR</v>
      </c>
      <c r="B257" s="146" t="s">
        <v>123</v>
      </c>
      <c r="C257" s="121" t="s">
        <v>100</v>
      </c>
      <c r="D257" s="127" t="s">
        <v>98</v>
      </c>
      <c r="E257" s="129" t="s">
        <v>85</v>
      </c>
      <c r="F257" s="147">
        <f t="shared" si="1"/>
        <v>3714.2999999999997</v>
      </c>
      <c r="G257" s="147">
        <f t="shared" si="7"/>
        <v>8047.6500000000005</v>
      </c>
      <c r="H257" s="131">
        <v>12381</v>
      </c>
      <c r="I257" s="147">
        <f t="shared" si="3"/>
        <v>18571.5</v>
      </c>
      <c r="J257" s="147">
        <f t="shared" si="4"/>
        <v>24762</v>
      </c>
      <c r="K257" s="114">
        <v>7212792</v>
      </c>
      <c r="L257" s="115">
        <f t="shared" si="6"/>
        <v>890227.27208333334</v>
      </c>
      <c r="M257" s="116">
        <v>0.65</v>
      </c>
      <c r="N257" s="151"/>
      <c r="O257" s="151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150"/>
      <c r="AH257" s="150"/>
      <c r="AI257" s="150"/>
    </row>
    <row r="258" spans="1:35" ht="15.75" customHeight="1">
      <c r="A258" s="146" t="str">
        <f t="shared" si="0"/>
        <v>SCE_ESTADOHORA DO FARO</v>
      </c>
      <c r="B258" s="146" t="s">
        <v>123</v>
      </c>
      <c r="C258" s="121" t="s">
        <v>101</v>
      </c>
      <c r="D258" s="127" t="s">
        <v>98</v>
      </c>
      <c r="E258" s="129" t="s">
        <v>102</v>
      </c>
      <c r="F258" s="147">
        <f t="shared" si="1"/>
        <v>5166</v>
      </c>
      <c r="G258" s="147">
        <f t="shared" si="7"/>
        <v>11193</v>
      </c>
      <c r="H258" s="131">
        <v>17220</v>
      </c>
      <c r="I258" s="147">
        <f t="shared" si="3"/>
        <v>25830</v>
      </c>
      <c r="J258" s="147">
        <f t="shared" si="4"/>
        <v>34440</v>
      </c>
      <c r="K258" s="114">
        <v>7212792</v>
      </c>
      <c r="L258" s="115">
        <f t="shared" si="6"/>
        <v>890227.27208333334</v>
      </c>
      <c r="M258" s="116">
        <v>0.65</v>
      </c>
      <c r="N258" s="151"/>
      <c r="O258" s="151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150"/>
      <c r="AH258" s="150"/>
      <c r="AI258" s="150"/>
    </row>
    <row r="259" spans="1:35" ht="15.75" customHeight="1">
      <c r="A259" s="146" t="str">
        <f t="shared" si="0"/>
        <v>SCE_ESTADOREALITY SHOW 4</v>
      </c>
      <c r="B259" s="146" t="s">
        <v>123</v>
      </c>
      <c r="C259" s="121" t="s">
        <v>103</v>
      </c>
      <c r="D259" s="127" t="s">
        <v>98</v>
      </c>
      <c r="E259" s="129" t="s">
        <v>61</v>
      </c>
      <c r="F259" s="147">
        <f t="shared" si="1"/>
        <v>4867.8</v>
      </c>
      <c r="G259" s="147">
        <f t="shared" si="7"/>
        <v>10546.9</v>
      </c>
      <c r="H259" s="131">
        <v>16226</v>
      </c>
      <c r="I259" s="147">
        <f t="shared" si="3"/>
        <v>24339</v>
      </c>
      <c r="J259" s="147">
        <f t="shared" si="4"/>
        <v>32452</v>
      </c>
      <c r="K259" s="114">
        <v>7212792</v>
      </c>
      <c r="L259" s="115">
        <f t="shared" si="6"/>
        <v>890227.27208333334</v>
      </c>
      <c r="M259" s="116">
        <v>0.65</v>
      </c>
      <c r="N259" s="151"/>
      <c r="O259" s="151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150"/>
      <c r="AH259" s="150"/>
      <c r="AI259" s="150"/>
    </row>
    <row r="260" spans="1:35" ht="15.75" customHeight="1">
      <c r="A260" s="146" t="str">
        <f t="shared" si="0"/>
        <v>SCE_ESTADODOMINGO ESPETACULAR</v>
      </c>
      <c r="B260" s="146" t="s">
        <v>123</v>
      </c>
      <c r="C260" s="121" t="s">
        <v>104</v>
      </c>
      <c r="D260" s="127" t="s">
        <v>98</v>
      </c>
      <c r="E260" s="129" t="s">
        <v>65</v>
      </c>
      <c r="F260" s="147">
        <f t="shared" si="1"/>
        <v>9914.6999999999989</v>
      </c>
      <c r="G260" s="147">
        <f t="shared" si="7"/>
        <v>21481.850000000002</v>
      </c>
      <c r="H260" s="131">
        <v>33049</v>
      </c>
      <c r="I260" s="147">
        <f t="shared" si="3"/>
        <v>49573.5</v>
      </c>
      <c r="J260" s="147">
        <f t="shared" si="4"/>
        <v>66098</v>
      </c>
      <c r="K260" s="114">
        <v>7212792</v>
      </c>
      <c r="L260" s="115">
        <f t="shared" si="6"/>
        <v>890227.27208333334</v>
      </c>
      <c r="M260" s="116">
        <v>0.65</v>
      </c>
      <c r="N260" s="151"/>
      <c r="O260" s="151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150"/>
      <c r="AH260" s="150"/>
      <c r="AI260" s="150"/>
    </row>
    <row r="261" spans="1:35" ht="15.75" customHeight="1">
      <c r="A261" s="146" t="str">
        <f t="shared" si="0"/>
        <v>SCE_ESTADOCÂMERA RECORD</v>
      </c>
      <c r="B261" s="146" t="s">
        <v>123</v>
      </c>
      <c r="C261" s="121" t="s">
        <v>105</v>
      </c>
      <c r="D261" s="127" t="s">
        <v>98</v>
      </c>
      <c r="E261" s="129" t="s">
        <v>76</v>
      </c>
      <c r="F261" s="147">
        <f t="shared" si="1"/>
        <v>3792.2999999999997</v>
      </c>
      <c r="G261" s="147">
        <f t="shared" si="7"/>
        <v>8216.65</v>
      </c>
      <c r="H261" s="131">
        <v>12641</v>
      </c>
      <c r="I261" s="147">
        <f t="shared" si="3"/>
        <v>18961.5</v>
      </c>
      <c r="J261" s="147">
        <f t="shared" si="4"/>
        <v>25282</v>
      </c>
      <c r="K261" s="114">
        <v>7212792</v>
      </c>
      <c r="L261" s="115">
        <f t="shared" si="6"/>
        <v>890227.27208333334</v>
      </c>
      <c r="M261" s="116">
        <v>0.65</v>
      </c>
      <c r="N261" s="151"/>
      <c r="O261" s="151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150"/>
      <c r="AH261" s="150"/>
      <c r="AI261" s="150"/>
    </row>
    <row r="262" spans="1:35" ht="15.75" customHeight="1">
      <c r="A262" s="146" t="str">
        <f t="shared" si="0"/>
        <v>SCE_ESTADOSERIE DE DOMINGO</v>
      </c>
      <c r="B262" s="146" t="s">
        <v>123</v>
      </c>
      <c r="C262" s="121" t="s">
        <v>106</v>
      </c>
      <c r="D262" s="127" t="s">
        <v>98</v>
      </c>
      <c r="E262" s="129" t="s">
        <v>107</v>
      </c>
      <c r="F262" s="147">
        <f t="shared" si="1"/>
        <v>1747.2</v>
      </c>
      <c r="G262" s="147">
        <f t="shared" si="7"/>
        <v>3785.6</v>
      </c>
      <c r="H262" s="131">
        <v>5824</v>
      </c>
      <c r="I262" s="147">
        <f t="shared" si="3"/>
        <v>8736</v>
      </c>
      <c r="J262" s="147">
        <f t="shared" si="4"/>
        <v>11648</v>
      </c>
      <c r="K262" s="114">
        <v>7212792</v>
      </c>
      <c r="L262" s="115">
        <f t="shared" si="6"/>
        <v>890227.27208333334</v>
      </c>
      <c r="M262" s="116">
        <v>0.65</v>
      </c>
      <c r="N262" s="151"/>
      <c r="O262" s="151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150"/>
      <c r="AH262" s="150"/>
      <c r="AI262" s="150"/>
    </row>
    <row r="263" spans="1:35" ht="15.75" customHeight="1">
      <c r="A263" s="146" t="str">
        <f t="shared" si="0"/>
        <v>SCE_ESTADOABERTURA / 12H00</v>
      </c>
      <c r="B263" s="146" t="s">
        <v>123</v>
      </c>
      <c r="C263" s="121" t="s">
        <v>108</v>
      </c>
      <c r="D263" s="127" t="s">
        <v>74</v>
      </c>
      <c r="E263" s="129" t="s">
        <v>79</v>
      </c>
      <c r="F263" s="147">
        <f t="shared" si="1"/>
        <v>1506.6329999999998</v>
      </c>
      <c r="G263" s="147">
        <f t="shared" si="7"/>
        <v>3264.3714999999997</v>
      </c>
      <c r="H263" s="131">
        <v>5022.1099999999997</v>
      </c>
      <c r="I263" s="147">
        <f t="shared" si="3"/>
        <v>7533.1649999999991</v>
      </c>
      <c r="J263" s="147">
        <f t="shared" si="4"/>
        <v>10044.219999999999</v>
      </c>
      <c r="K263" s="114">
        <v>7212792</v>
      </c>
      <c r="L263" s="115">
        <f t="shared" si="6"/>
        <v>807965.31625000015</v>
      </c>
      <c r="M263" s="116">
        <v>0.65</v>
      </c>
      <c r="N263" s="151"/>
      <c r="O263" s="151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150"/>
      <c r="AH263" s="150"/>
      <c r="AI263" s="150"/>
    </row>
    <row r="264" spans="1:35" ht="15.75" customHeight="1">
      <c r="A264" s="146" t="str">
        <f t="shared" si="0"/>
        <v>SCE_ESTADO12H00 / 18H00</v>
      </c>
      <c r="B264" s="146" t="s">
        <v>123</v>
      </c>
      <c r="C264" s="121" t="s">
        <v>109</v>
      </c>
      <c r="D264" s="127" t="s">
        <v>74</v>
      </c>
      <c r="E264" s="129" t="s">
        <v>83</v>
      </c>
      <c r="F264" s="147">
        <f t="shared" si="1"/>
        <v>1695.0930000000001</v>
      </c>
      <c r="G264" s="147">
        <f t="shared" si="7"/>
        <v>3672.7015000000006</v>
      </c>
      <c r="H264" s="131">
        <v>5650.31</v>
      </c>
      <c r="I264" s="147">
        <f t="shared" si="3"/>
        <v>8475.4650000000001</v>
      </c>
      <c r="J264" s="147">
        <f t="shared" si="4"/>
        <v>11300.62</v>
      </c>
      <c r="K264" s="114">
        <v>7212792</v>
      </c>
      <c r="L264" s="115">
        <f t="shared" si="6"/>
        <v>753227.91924999957</v>
      </c>
      <c r="M264" s="116">
        <v>0.65</v>
      </c>
      <c r="N264" s="151"/>
      <c r="O264" s="151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150"/>
      <c r="AH264" s="150"/>
      <c r="AI264" s="150"/>
    </row>
    <row r="265" spans="1:35" ht="15.75" customHeight="1">
      <c r="A265" s="146" t="str">
        <f t="shared" si="0"/>
        <v>SCE_ESTADO18H00 / ENCERRAMENTO</v>
      </c>
      <c r="B265" s="146" t="s">
        <v>123</v>
      </c>
      <c r="C265" s="121" t="s">
        <v>110</v>
      </c>
      <c r="D265" s="127" t="s">
        <v>74</v>
      </c>
      <c r="E265" s="129" t="s">
        <v>61</v>
      </c>
      <c r="F265" s="147">
        <f t="shared" si="1"/>
        <v>4838.1869999999999</v>
      </c>
      <c r="G265" s="147">
        <f t="shared" si="7"/>
        <v>10482.738500000001</v>
      </c>
      <c r="H265" s="131">
        <v>16127.29</v>
      </c>
      <c r="I265" s="147">
        <f t="shared" si="3"/>
        <v>24190.935000000001</v>
      </c>
      <c r="J265" s="147">
        <f t="shared" si="4"/>
        <v>32254.58</v>
      </c>
      <c r="K265" s="114">
        <v>7212792</v>
      </c>
      <c r="L265" s="115">
        <f t="shared" si="6"/>
        <v>960165.65275000047</v>
      </c>
      <c r="M265" s="116">
        <v>0.65</v>
      </c>
      <c r="N265" s="151"/>
      <c r="O265" s="151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150"/>
      <c r="AH265" s="150"/>
      <c r="AI265" s="150"/>
    </row>
    <row r="266" spans="1:35" ht="15.75" customHeight="1">
      <c r="A266" s="146" t="str">
        <f t="shared" si="0"/>
        <v>SCE_ESTADOABERTURA / ENCERRAMENTO</v>
      </c>
      <c r="B266" s="146" t="s">
        <v>123</v>
      </c>
      <c r="C266" s="121" t="s">
        <v>111</v>
      </c>
      <c r="D266" s="127" t="s">
        <v>74</v>
      </c>
      <c r="E266" s="129" t="s">
        <v>79</v>
      </c>
      <c r="F266" s="147">
        <f t="shared" si="1"/>
        <v>3513.732</v>
      </c>
      <c r="G266" s="147">
        <f t="shared" si="7"/>
        <v>7613.0860000000002</v>
      </c>
      <c r="H266" s="131">
        <v>11712.44</v>
      </c>
      <c r="I266" s="147">
        <f t="shared" si="3"/>
        <v>17568.66</v>
      </c>
      <c r="J266" s="147">
        <f t="shared" si="4"/>
        <v>23424.880000000001</v>
      </c>
      <c r="K266" s="114">
        <v>7212792</v>
      </c>
      <c r="L266" s="115">
        <f t="shared" si="6"/>
        <v>884362.77443750016</v>
      </c>
      <c r="M266" s="116">
        <v>0.65</v>
      </c>
      <c r="N266" s="151"/>
      <c r="O266" s="151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150"/>
      <c r="AH266" s="150"/>
      <c r="AI266" s="150"/>
    </row>
    <row r="267" spans="1:35" ht="15.75" customHeight="1">
      <c r="A267" s="3"/>
      <c r="F267" s="152"/>
      <c r="G267" s="152"/>
      <c r="H267" s="153"/>
      <c r="I267" s="152"/>
      <c r="J267" s="152"/>
      <c r="K267" s="154"/>
      <c r="L267" s="155"/>
      <c r="M267" s="51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5" ht="15.75" customHeight="1">
      <c r="A268" s="3"/>
      <c r="F268" s="152"/>
      <c r="G268" s="152"/>
      <c r="H268" s="153"/>
      <c r="I268" s="152"/>
      <c r="J268" s="152"/>
      <c r="K268" s="154"/>
      <c r="L268" s="155"/>
      <c r="M268" s="51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5" ht="15.75" customHeight="1">
      <c r="A269" s="3"/>
      <c r="F269" s="152"/>
      <c r="G269" s="152"/>
      <c r="H269" s="153"/>
      <c r="I269" s="152"/>
      <c r="J269" s="152"/>
      <c r="K269" s="154"/>
      <c r="L269" s="155"/>
      <c r="M269" s="51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5" ht="15.75" customHeight="1">
      <c r="A270" s="3"/>
      <c r="F270" s="152"/>
      <c r="G270" s="152"/>
      <c r="H270" s="153"/>
      <c r="I270" s="152"/>
      <c r="J270" s="152"/>
      <c r="K270" s="154"/>
      <c r="L270" s="155"/>
      <c r="M270" s="51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5" ht="15.75" customHeight="1">
      <c r="A271" s="3"/>
      <c r="F271" s="152"/>
      <c r="G271" s="153"/>
      <c r="H271" s="153"/>
      <c r="I271" s="152"/>
      <c r="J271" s="152"/>
      <c r="K271" s="154"/>
      <c r="L271" s="155"/>
      <c r="M271" s="51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5" ht="15.75" customHeight="1">
      <c r="A272" s="3"/>
      <c r="F272" s="152"/>
      <c r="G272" s="153"/>
      <c r="H272" s="153"/>
      <c r="I272" s="152"/>
      <c r="J272" s="152"/>
      <c r="K272" s="154"/>
      <c r="L272" s="155"/>
      <c r="M272" s="51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5.75" customHeight="1">
      <c r="A273" s="3"/>
      <c r="F273" s="152"/>
      <c r="G273" s="153"/>
      <c r="H273" s="153"/>
      <c r="I273" s="152"/>
      <c r="J273" s="152"/>
      <c r="K273" s="154"/>
      <c r="L273" s="155"/>
      <c r="M273" s="51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5.75" customHeight="1">
      <c r="A274" s="3"/>
      <c r="F274" s="152"/>
      <c r="G274" s="153"/>
      <c r="H274" s="153"/>
      <c r="I274" s="152"/>
      <c r="J274" s="152"/>
      <c r="K274" s="154"/>
      <c r="L274" s="155"/>
      <c r="M274" s="51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5.75" customHeight="1">
      <c r="A275" s="3"/>
      <c r="F275" s="152"/>
      <c r="G275" s="153"/>
      <c r="H275" s="153"/>
      <c r="I275" s="152"/>
      <c r="J275" s="152"/>
      <c r="K275" s="154"/>
      <c r="L275" s="155"/>
      <c r="M275" s="51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5.75" customHeight="1">
      <c r="A276" s="3"/>
      <c r="F276" s="152"/>
      <c r="G276" s="153"/>
      <c r="H276" s="153"/>
      <c r="I276" s="152"/>
      <c r="J276" s="152"/>
      <c r="K276" s="154"/>
      <c r="L276" s="155"/>
      <c r="M276" s="51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5.75" customHeight="1">
      <c r="A277" s="3"/>
      <c r="F277" s="152"/>
      <c r="G277" s="153"/>
      <c r="H277" s="153"/>
      <c r="I277" s="152"/>
      <c r="J277" s="152"/>
      <c r="K277" s="154"/>
      <c r="L277" s="155"/>
      <c r="M277" s="51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5.75" customHeight="1">
      <c r="A278" s="3"/>
      <c r="F278" s="152"/>
      <c r="G278" s="153"/>
      <c r="H278" s="153"/>
      <c r="I278" s="152"/>
      <c r="J278" s="152"/>
      <c r="K278" s="154"/>
      <c r="L278" s="155"/>
      <c r="M278" s="51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5.75" customHeight="1">
      <c r="A279" s="3"/>
      <c r="F279" s="152"/>
      <c r="G279" s="153"/>
      <c r="H279" s="153"/>
      <c r="I279" s="152"/>
      <c r="J279" s="152"/>
      <c r="K279" s="154"/>
      <c r="L279" s="155"/>
      <c r="M279" s="51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5.75" customHeight="1">
      <c r="A280" s="3"/>
      <c r="F280" s="152"/>
      <c r="G280" s="153"/>
      <c r="H280" s="153"/>
      <c r="I280" s="152"/>
      <c r="J280" s="152"/>
      <c r="K280" s="154"/>
      <c r="L280" s="155"/>
      <c r="M280" s="51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5.75" customHeight="1">
      <c r="A281" s="3"/>
      <c r="F281" s="152"/>
      <c r="G281" s="153"/>
      <c r="H281" s="153"/>
      <c r="I281" s="152"/>
      <c r="J281" s="152"/>
      <c r="K281" s="154"/>
      <c r="L281" s="155"/>
      <c r="M281" s="51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5.75" customHeight="1">
      <c r="A282" s="3"/>
      <c r="F282" s="152"/>
      <c r="G282" s="153"/>
      <c r="H282" s="153"/>
      <c r="I282" s="152"/>
      <c r="J282" s="152"/>
      <c r="K282" s="154"/>
      <c r="L282" s="155"/>
      <c r="M282" s="51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5.75" customHeight="1">
      <c r="A283" s="3"/>
      <c r="F283" s="152"/>
      <c r="G283" s="153"/>
      <c r="H283" s="153"/>
      <c r="I283" s="152"/>
      <c r="J283" s="152"/>
      <c r="K283" s="154"/>
      <c r="L283" s="155"/>
      <c r="M283" s="51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5.75" customHeight="1">
      <c r="A284" s="3"/>
      <c r="F284" s="152"/>
      <c r="G284" s="153"/>
      <c r="H284" s="153"/>
      <c r="I284" s="152"/>
      <c r="J284" s="152"/>
      <c r="K284" s="154"/>
      <c r="L284" s="155"/>
      <c r="M284" s="51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5.75" customHeight="1">
      <c r="A285" s="3"/>
      <c r="F285" s="152"/>
      <c r="G285" s="152"/>
      <c r="H285" s="153"/>
      <c r="I285" s="152"/>
      <c r="J285" s="152"/>
      <c r="K285" s="154"/>
      <c r="L285" s="155"/>
      <c r="M285" s="51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5.75" customHeight="1">
      <c r="A286" s="3"/>
      <c r="F286" s="152"/>
      <c r="G286" s="152"/>
      <c r="H286" s="153"/>
      <c r="I286" s="152"/>
      <c r="J286" s="152"/>
      <c r="K286" s="154"/>
      <c r="L286" s="155"/>
      <c r="M286" s="51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5.75" customHeight="1">
      <c r="A287" s="3"/>
      <c r="F287" s="152"/>
      <c r="G287" s="152"/>
      <c r="H287" s="153"/>
      <c r="I287" s="152"/>
      <c r="J287" s="152"/>
      <c r="K287" s="154"/>
      <c r="L287" s="155"/>
      <c r="M287" s="51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5.75" customHeight="1">
      <c r="A288" s="3"/>
      <c r="F288" s="152"/>
      <c r="G288" s="152"/>
      <c r="H288" s="153"/>
      <c r="I288" s="152"/>
      <c r="J288" s="152"/>
      <c r="K288" s="154"/>
      <c r="L288" s="155"/>
      <c r="M288" s="51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0" ht="15.75" customHeight="1">
      <c r="A289" s="3"/>
      <c r="F289" s="152"/>
      <c r="G289" s="152"/>
      <c r="H289" s="153"/>
      <c r="I289" s="152"/>
      <c r="J289" s="152"/>
      <c r="K289" s="154"/>
      <c r="L289" s="155"/>
      <c r="M289" s="51"/>
      <c r="N289" s="3"/>
      <c r="O289" s="3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</row>
    <row r="290" spans="1:30" ht="15.75" customHeight="1">
      <c r="A290" s="3"/>
      <c r="F290" s="152"/>
      <c r="G290" s="152"/>
      <c r="H290" s="153"/>
      <c r="I290" s="152"/>
      <c r="J290" s="152"/>
      <c r="K290" s="154"/>
      <c r="L290" s="155"/>
      <c r="M290" s="51"/>
      <c r="N290" s="3"/>
      <c r="O290" s="3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</row>
    <row r="291" spans="1:30" ht="15.75" customHeight="1">
      <c r="A291" s="3"/>
      <c r="F291" s="152"/>
      <c r="G291" s="152"/>
      <c r="H291" s="153"/>
      <c r="I291" s="152"/>
      <c r="J291" s="152"/>
      <c r="K291" s="154"/>
      <c r="L291" s="155"/>
      <c r="M291" s="51"/>
      <c r="N291" s="3"/>
      <c r="O291" s="3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</row>
    <row r="292" spans="1:30" ht="15.75" customHeight="1">
      <c r="A292" s="3"/>
      <c r="F292" s="152"/>
      <c r="G292" s="152"/>
      <c r="H292" s="153"/>
      <c r="I292" s="152"/>
      <c r="J292" s="152"/>
      <c r="K292" s="154"/>
      <c r="L292" s="155"/>
      <c r="M292" s="51"/>
      <c r="N292" s="3"/>
      <c r="O292" s="3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</row>
    <row r="293" spans="1:30" ht="15.75" customHeight="1">
      <c r="A293" s="3"/>
      <c r="F293" s="152"/>
      <c r="G293" s="152"/>
      <c r="H293" s="153"/>
      <c r="I293" s="152"/>
      <c r="J293" s="152"/>
      <c r="K293" s="154"/>
      <c r="L293" s="155"/>
      <c r="M293" s="51"/>
      <c r="N293" s="3"/>
      <c r="O293" s="3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</row>
    <row r="294" spans="1:30" ht="15.75" customHeight="1">
      <c r="A294" s="3"/>
      <c r="F294" s="152"/>
      <c r="G294" s="152"/>
      <c r="H294" s="153"/>
      <c r="I294" s="152"/>
      <c r="J294" s="152"/>
      <c r="K294" s="154"/>
      <c r="L294" s="155"/>
      <c r="M294" s="51"/>
      <c r="N294" s="3"/>
      <c r="O294" s="3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</row>
    <row r="295" spans="1:30" ht="15.75" customHeight="1">
      <c r="A295" s="3"/>
      <c r="F295" s="152"/>
      <c r="G295" s="152"/>
      <c r="H295" s="153"/>
      <c r="I295" s="152"/>
      <c r="J295" s="152"/>
      <c r="K295" s="154"/>
      <c r="L295" s="155"/>
      <c r="M295" s="51"/>
      <c r="N295" s="3"/>
      <c r="O295" s="3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</row>
    <row r="296" spans="1:30" ht="15.75" customHeight="1">
      <c r="A296" s="3"/>
      <c r="F296" s="152"/>
      <c r="G296" s="152"/>
      <c r="H296" s="153"/>
      <c r="I296" s="152"/>
      <c r="J296" s="152"/>
      <c r="K296" s="154"/>
      <c r="L296" s="155"/>
      <c r="M296" s="51"/>
      <c r="N296" s="3"/>
      <c r="O296" s="3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</row>
    <row r="297" spans="1:30" ht="15.75" customHeight="1">
      <c r="A297" s="3"/>
      <c r="F297" s="152"/>
      <c r="G297" s="152"/>
      <c r="H297" s="153"/>
      <c r="I297" s="152"/>
      <c r="J297" s="152"/>
      <c r="K297" s="154"/>
      <c r="L297" s="155"/>
      <c r="M297" s="51"/>
      <c r="N297" s="3"/>
      <c r="O297" s="3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</row>
    <row r="298" spans="1:30" ht="15.75" customHeight="1">
      <c r="A298" s="3"/>
      <c r="F298" s="152"/>
      <c r="G298" s="152"/>
      <c r="H298" s="153"/>
      <c r="I298" s="152"/>
      <c r="J298" s="152"/>
      <c r="K298" s="154"/>
      <c r="L298" s="155"/>
      <c r="M298" s="51"/>
      <c r="N298" s="3"/>
      <c r="O298" s="3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</row>
    <row r="299" spans="1:30" ht="15.75" customHeight="1">
      <c r="A299" s="3"/>
      <c r="F299" s="152"/>
      <c r="G299" s="152"/>
      <c r="H299" s="153"/>
      <c r="I299" s="152"/>
      <c r="J299" s="152"/>
      <c r="K299" s="154"/>
      <c r="L299" s="155"/>
      <c r="M299" s="51"/>
      <c r="N299" s="3"/>
      <c r="O299" s="3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</row>
    <row r="300" spans="1:30" ht="15.75" customHeight="1">
      <c r="A300" s="3"/>
      <c r="F300" s="152"/>
      <c r="G300" s="152"/>
      <c r="H300" s="153"/>
      <c r="I300" s="152"/>
      <c r="J300" s="152"/>
      <c r="K300" s="154"/>
      <c r="L300" s="155"/>
      <c r="M300" s="51"/>
      <c r="N300" s="3"/>
      <c r="O300" s="3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</row>
    <row r="301" spans="1:30" ht="15.75" customHeight="1">
      <c r="A301" s="3"/>
      <c r="F301" s="152"/>
      <c r="G301" s="152"/>
      <c r="H301" s="153"/>
      <c r="I301" s="152"/>
      <c r="J301" s="152"/>
      <c r="K301" s="154"/>
      <c r="L301" s="155"/>
      <c r="M301" s="51"/>
      <c r="N301" s="3"/>
      <c r="O301" s="3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</row>
    <row r="302" spans="1:30" ht="15.75" customHeight="1">
      <c r="A302" s="3"/>
      <c r="F302" s="152"/>
      <c r="G302" s="152"/>
      <c r="H302" s="153"/>
      <c r="I302" s="152"/>
      <c r="J302" s="152"/>
      <c r="K302" s="154"/>
      <c r="L302" s="155"/>
      <c r="M302" s="51"/>
      <c r="N302" s="3"/>
      <c r="O302" s="3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4"/>
      <c r="AD302" s="154"/>
    </row>
    <row r="303" spans="1:30" ht="15.75" customHeight="1">
      <c r="A303" s="3"/>
      <c r="F303" s="152"/>
      <c r="G303" s="152"/>
      <c r="H303" s="153"/>
      <c r="I303" s="152"/>
      <c r="J303" s="152"/>
      <c r="K303" s="154"/>
      <c r="L303" s="155"/>
      <c r="M303" s="51"/>
      <c r="N303" s="3"/>
      <c r="O303" s="3"/>
      <c r="P303" s="3"/>
      <c r="Q303" s="3"/>
      <c r="R303" s="3"/>
    </row>
    <row r="304" spans="1:30" ht="15.75" customHeight="1">
      <c r="A304" s="3"/>
      <c r="F304" s="152"/>
      <c r="G304" s="152"/>
      <c r="H304" s="153"/>
      <c r="I304" s="152"/>
      <c r="J304" s="152"/>
      <c r="K304" s="154"/>
      <c r="L304" s="155"/>
      <c r="M304" s="51"/>
      <c r="N304" s="3"/>
      <c r="O304" s="3"/>
      <c r="P304" s="3"/>
      <c r="Q304" s="3"/>
      <c r="R304" s="3"/>
    </row>
    <row r="305" spans="1:18" ht="15.75" customHeight="1">
      <c r="A305" s="3"/>
      <c r="F305" s="152"/>
      <c r="G305" s="152"/>
      <c r="H305" s="153"/>
      <c r="I305" s="152"/>
      <c r="J305" s="152"/>
      <c r="K305" s="154"/>
      <c r="L305" s="155"/>
      <c r="M305" s="51"/>
      <c r="N305" s="3"/>
      <c r="O305" s="3"/>
      <c r="P305" s="3"/>
      <c r="Q305" s="3"/>
      <c r="R305" s="3"/>
    </row>
    <row r="306" spans="1:18" ht="15.75" customHeight="1">
      <c r="A306" s="3"/>
      <c r="F306" s="152"/>
      <c r="G306" s="152"/>
      <c r="H306" s="153"/>
      <c r="I306" s="152"/>
      <c r="J306" s="152"/>
      <c r="K306" s="154"/>
      <c r="L306" s="155"/>
      <c r="M306" s="51"/>
      <c r="N306" s="3"/>
      <c r="O306" s="3"/>
      <c r="P306" s="3"/>
      <c r="Q306" s="3"/>
      <c r="R306" s="3"/>
    </row>
    <row r="307" spans="1:18" ht="15.75" customHeight="1">
      <c r="A307" s="3"/>
      <c r="F307" s="152"/>
      <c r="G307" s="152"/>
      <c r="H307" s="153"/>
      <c r="I307" s="152"/>
      <c r="J307" s="152"/>
      <c r="K307" s="154"/>
      <c r="L307" s="155"/>
      <c r="M307" s="51"/>
      <c r="N307" s="3"/>
      <c r="O307" s="3"/>
      <c r="P307" s="3"/>
      <c r="Q307" s="3"/>
      <c r="R307" s="3"/>
    </row>
    <row r="308" spans="1:18" ht="15.75" customHeight="1">
      <c r="A308" s="3"/>
      <c r="F308" s="152"/>
      <c r="G308" s="152"/>
      <c r="H308" s="153"/>
      <c r="I308" s="152"/>
      <c r="J308" s="152"/>
      <c r="K308" s="154"/>
      <c r="L308" s="155"/>
      <c r="M308" s="51"/>
      <c r="N308" s="3"/>
      <c r="O308" s="3"/>
      <c r="P308" s="3"/>
      <c r="Q308" s="3"/>
      <c r="R308" s="3"/>
    </row>
    <row r="309" spans="1:18" ht="15.75" customHeight="1">
      <c r="A309" s="3"/>
      <c r="F309" s="152"/>
      <c r="G309" s="152"/>
      <c r="H309" s="153"/>
      <c r="I309" s="152"/>
      <c r="J309" s="152"/>
      <c r="K309" s="154"/>
      <c r="L309" s="155"/>
      <c r="M309" s="51"/>
      <c r="N309" s="3"/>
      <c r="O309" s="3"/>
      <c r="P309" s="3"/>
      <c r="Q309" s="3"/>
      <c r="R309" s="3"/>
    </row>
    <row r="310" spans="1:18" ht="15.75" customHeight="1">
      <c r="A310" s="3"/>
      <c r="F310" s="152"/>
      <c r="G310" s="152"/>
      <c r="H310" s="153"/>
      <c r="I310" s="152"/>
      <c r="J310" s="152"/>
      <c r="K310" s="154"/>
      <c r="L310" s="155"/>
      <c r="M310" s="51"/>
      <c r="N310" s="3"/>
      <c r="O310" s="3"/>
      <c r="P310" s="3"/>
      <c r="Q310" s="3"/>
      <c r="R310" s="3"/>
    </row>
    <row r="311" spans="1:18" ht="15.75" customHeight="1">
      <c r="A311" s="3"/>
      <c r="F311" s="152"/>
      <c r="G311" s="152"/>
      <c r="H311" s="153"/>
      <c r="I311" s="152"/>
      <c r="J311" s="152"/>
      <c r="K311" s="154"/>
      <c r="L311" s="155"/>
      <c r="M311" s="51"/>
      <c r="N311" s="3"/>
      <c r="O311" s="3"/>
      <c r="P311" s="3"/>
      <c r="Q311" s="3"/>
      <c r="R311" s="3"/>
    </row>
    <row r="312" spans="1:18" ht="15.75" customHeight="1">
      <c r="A312" s="3"/>
      <c r="F312" s="152"/>
      <c r="G312" s="152"/>
      <c r="H312" s="153"/>
      <c r="I312" s="152"/>
      <c r="J312" s="152"/>
      <c r="K312" s="154"/>
      <c r="L312" s="155"/>
      <c r="M312" s="51"/>
      <c r="N312" s="3"/>
      <c r="O312" s="3"/>
      <c r="P312" s="3"/>
      <c r="Q312" s="3"/>
      <c r="R312" s="3"/>
    </row>
    <row r="313" spans="1:18" ht="15.75" customHeight="1">
      <c r="A313" s="3"/>
      <c r="F313" s="152"/>
      <c r="G313" s="152"/>
      <c r="H313" s="153"/>
      <c r="I313" s="152"/>
      <c r="J313" s="152"/>
      <c r="K313" s="154"/>
      <c r="L313" s="155"/>
      <c r="M313" s="51"/>
      <c r="N313" s="3"/>
      <c r="O313" s="3"/>
      <c r="P313" s="3"/>
      <c r="Q313" s="3"/>
      <c r="R313" s="3"/>
    </row>
    <row r="314" spans="1:18" ht="15.75" customHeight="1">
      <c r="A314" s="3"/>
      <c r="F314" s="152"/>
      <c r="G314" s="152"/>
      <c r="H314" s="153"/>
      <c r="I314" s="152"/>
      <c r="J314" s="152"/>
      <c r="K314" s="154"/>
      <c r="L314" s="155"/>
      <c r="M314" s="51"/>
      <c r="N314" s="3"/>
      <c r="O314" s="3"/>
      <c r="P314" s="3"/>
      <c r="Q314" s="3"/>
      <c r="R314" s="3"/>
    </row>
    <row r="315" spans="1:18" ht="15.75" customHeight="1">
      <c r="A315" s="3"/>
      <c r="F315" s="152"/>
      <c r="G315" s="152"/>
      <c r="H315" s="153"/>
      <c r="I315" s="152"/>
      <c r="J315" s="152"/>
      <c r="K315" s="154"/>
      <c r="L315" s="155"/>
      <c r="M315" s="51"/>
      <c r="N315" s="3"/>
      <c r="O315" s="3"/>
      <c r="P315" s="3"/>
      <c r="Q315" s="3"/>
      <c r="R315" s="3"/>
    </row>
    <row r="316" spans="1:18" ht="15.75" customHeight="1">
      <c r="A316" s="3"/>
      <c r="F316" s="152"/>
      <c r="G316" s="152"/>
      <c r="H316" s="153"/>
      <c r="I316" s="152"/>
      <c r="J316" s="152"/>
      <c r="K316" s="154"/>
      <c r="L316" s="155"/>
      <c r="M316" s="51"/>
      <c r="N316" s="3"/>
      <c r="O316" s="3"/>
      <c r="P316" s="3"/>
      <c r="Q316" s="3"/>
      <c r="R316" s="3"/>
    </row>
    <row r="317" spans="1:18" ht="15.75" customHeight="1">
      <c r="A317" s="3"/>
      <c r="F317" s="152"/>
      <c r="G317" s="152"/>
      <c r="H317" s="153"/>
      <c r="I317" s="152"/>
      <c r="J317" s="152"/>
      <c r="K317" s="154"/>
      <c r="L317" s="155"/>
      <c r="M317" s="51"/>
      <c r="N317" s="3"/>
      <c r="O317" s="3"/>
      <c r="P317" s="3"/>
      <c r="Q317" s="3"/>
      <c r="R317" s="3"/>
    </row>
    <row r="318" spans="1:18" ht="15.75" customHeight="1">
      <c r="A318" s="3"/>
      <c r="F318" s="152"/>
      <c r="G318" s="152"/>
      <c r="H318" s="153"/>
      <c r="I318" s="152"/>
      <c r="J318" s="152"/>
      <c r="K318" s="154"/>
      <c r="L318" s="155"/>
      <c r="M318" s="51"/>
      <c r="N318" s="3"/>
      <c r="O318" s="3"/>
      <c r="P318" s="3"/>
      <c r="Q318" s="3"/>
      <c r="R318" s="3"/>
    </row>
    <row r="319" spans="1:18" ht="15.75" customHeight="1">
      <c r="A319" s="3"/>
      <c r="F319" s="152"/>
      <c r="G319" s="152"/>
      <c r="H319" s="153"/>
      <c r="I319" s="152"/>
      <c r="J319" s="152"/>
      <c r="K319" s="154"/>
      <c r="L319" s="155"/>
      <c r="M319" s="51"/>
      <c r="N319" s="3"/>
      <c r="O319" s="3"/>
      <c r="P319" s="3"/>
      <c r="Q319" s="3"/>
      <c r="R319" s="3"/>
    </row>
    <row r="320" spans="1:18" ht="15.75" customHeight="1">
      <c r="A320" s="3"/>
      <c r="F320" s="152"/>
      <c r="G320" s="152"/>
      <c r="H320" s="153"/>
      <c r="I320" s="152"/>
      <c r="J320" s="152"/>
      <c r="K320" s="154"/>
      <c r="L320" s="155"/>
      <c r="M320" s="51"/>
      <c r="N320" s="3"/>
      <c r="O320" s="3"/>
      <c r="P320" s="3"/>
      <c r="Q320" s="3"/>
      <c r="R320" s="3"/>
    </row>
    <row r="321" spans="1:18" ht="15.75" customHeight="1">
      <c r="A321" s="3"/>
      <c r="F321" s="152"/>
      <c r="G321" s="152"/>
      <c r="H321" s="153"/>
      <c r="I321" s="152"/>
      <c r="J321" s="152"/>
      <c r="K321" s="154"/>
      <c r="L321" s="155"/>
      <c r="M321" s="51"/>
      <c r="N321" s="3"/>
      <c r="O321" s="3"/>
      <c r="P321" s="3"/>
      <c r="Q321" s="3"/>
      <c r="R321" s="3"/>
    </row>
    <row r="322" spans="1:18" ht="15.75" customHeight="1">
      <c r="A322" s="3"/>
      <c r="F322" s="152"/>
      <c r="G322" s="152"/>
      <c r="H322" s="153"/>
      <c r="I322" s="152"/>
      <c r="J322" s="152"/>
      <c r="K322" s="154"/>
      <c r="L322" s="155"/>
      <c r="M322" s="51"/>
      <c r="N322" s="3"/>
      <c r="O322" s="3"/>
      <c r="P322" s="3"/>
      <c r="Q322" s="3"/>
      <c r="R322" s="3"/>
    </row>
    <row r="323" spans="1:18" ht="15.75" customHeight="1">
      <c r="A323" s="3"/>
      <c r="F323" s="152"/>
      <c r="G323" s="152"/>
      <c r="H323" s="153"/>
      <c r="I323" s="152"/>
      <c r="J323" s="152"/>
      <c r="K323" s="154"/>
      <c r="L323" s="155"/>
      <c r="M323" s="51"/>
      <c r="N323" s="3"/>
      <c r="O323" s="3"/>
      <c r="P323" s="3"/>
      <c r="Q323" s="3"/>
      <c r="R323" s="3"/>
    </row>
    <row r="324" spans="1:18" ht="15.75" customHeight="1">
      <c r="A324" s="3"/>
      <c r="F324" s="152"/>
      <c r="G324" s="152"/>
      <c r="H324" s="153"/>
      <c r="I324" s="152"/>
      <c r="J324" s="152"/>
      <c r="K324" s="154"/>
      <c r="L324" s="155"/>
      <c r="M324" s="51"/>
      <c r="N324" s="3"/>
      <c r="O324" s="3"/>
      <c r="P324" s="3"/>
      <c r="Q324" s="3"/>
      <c r="R324" s="3"/>
    </row>
    <row r="325" spans="1:18" ht="15.75" customHeight="1">
      <c r="A325" s="3"/>
      <c r="F325" s="152"/>
      <c r="G325" s="152"/>
      <c r="H325" s="153"/>
      <c r="I325" s="152"/>
      <c r="J325" s="152"/>
      <c r="K325" s="154"/>
      <c r="L325" s="155"/>
      <c r="M325" s="51"/>
      <c r="N325" s="3"/>
      <c r="O325" s="3"/>
      <c r="P325" s="3"/>
      <c r="Q325" s="3"/>
      <c r="R325" s="3"/>
    </row>
    <row r="326" spans="1:18" ht="15.75" customHeight="1">
      <c r="A326" s="3"/>
      <c r="F326" s="152"/>
      <c r="G326" s="152"/>
      <c r="H326" s="153"/>
      <c r="I326" s="152"/>
      <c r="J326" s="152"/>
      <c r="K326" s="154"/>
      <c r="L326" s="155"/>
      <c r="M326" s="51"/>
      <c r="N326" s="3"/>
      <c r="O326" s="3"/>
      <c r="P326" s="3"/>
      <c r="Q326" s="3"/>
      <c r="R326" s="3"/>
    </row>
    <row r="327" spans="1:18" ht="15.75" customHeight="1">
      <c r="A327" s="3"/>
      <c r="F327" s="152"/>
      <c r="G327" s="152"/>
      <c r="H327" s="153"/>
      <c r="I327" s="152"/>
      <c r="J327" s="152"/>
      <c r="K327" s="154"/>
      <c r="L327" s="155"/>
      <c r="M327" s="51"/>
      <c r="N327" s="3"/>
      <c r="O327" s="3"/>
      <c r="P327" s="3"/>
      <c r="Q327" s="3"/>
      <c r="R327" s="3"/>
    </row>
    <row r="328" spans="1:18" ht="15.75" customHeight="1">
      <c r="A328" s="3"/>
      <c r="F328" s="152"/>
      <c r="G328" s="152"/>
      <c r="H328" s="153"/>
      <c r="I328" s="152"/>
      <c r="J328" s="152"/>
      <c r="K328" s="154"/>
      <c r="L328" s="155"/>
      <c r="M328" s="51"/>
      <c r="N328" s="3"/>
      <c r="O328" s="3"/>
      <c r="P328" s="3"/>
      <c r="Q328" s="3"/>
      <c r="R328" s="3"/>
    </row>
    <row r="329" spans="1:18" ht="15.75" customHeight="1">
      <c r="A329" s="3"/>
      <c r="F329" s="152"/>
      <c r="G329" s="152"/>
      <c r="H329" s="153"/>
      <c r="I329" s="152"/>
      <c r="J329" s="152"/>
      <c r="K329" s="154"/>
      <c r="L329" s="155"/>
      <c r="M329" s="51"/>
      <c r="N329" s="3"/>
      <c r="O329" s="3"/>
      <c r="P329" s="3"/>
      <c r="Q329" s="3"/>
      <c r="R329" s="3"/>
    </row>
    <row r="330" spans="1:18" ht="15.75" customHeight="1">
      <c r="A330" s="3"/>
      <c r="F330" s="152"/>
      <c r="G330" s="152"/>
      <c r="H330" s="153"/>
      <c r="I330" s="152"/>
      <c r="J330" s="152"/>
      <c r="K330" s="154"/>
      <c r="L330" s="155"/>
      <c r="M330" s="51"/>
      <c r="N330" s="3"/>
      <c r="O330" s="3"/>
      <c r="P330" s="3"/>
      <c r="Q330" s="3"/>
      <c r="R330" s="3"/>
    </row>
    <row r="331" spans="1:18" ht="15.75" customHeight="1">
      <c r="A331" s="3"/>
      <c r="F331" s="152"/>
      <c r="G331" s="152"/>
      <c r="H331" s="153"/>
      <c r="I331" s="152"/>
      <c r="J331" s="152"/>
      <c r="K331" s="154"/>
      <c r="L331" s="155"/>
      <c r="M331" s="51"/>
      <c r="N331" s="3"/>
      <c r="O331" s="3"/>
      <c r="P331" s="3"/>
      <c r="Q331" s="3"/>
      <c r="R331" s="3"/>
    </row>
    <row r="332" spans="1:18" ht="15.75" customHeight="1">
      <c r="A332" s="3"/>
      <c r="F332" s="152"/>
      <c r="G332" s="152"/>
      <c r="H332" s="153"/>
      <c r="I332" s="152"/>
      <c r="J332" s="152"/>
      <c r="K332" s="154"/>
      <c r="L332" s="155"/>
      <c r="M332" s="51"/>
      <c r="N332" s="3"/>
      <c r="O332" s="3"/>
      <c r="P332" s="3"/>
      <c r="Q332" s="3"/>
      <c r="R332" s="3"/>
    </row>
    <row r="333" spans="1:18" ht="15.75" customHeight="1">
      <c r="A333" s="3"/>
      <c r="F333" s="152"/>
      <c r="G333" s="152"/>
      <c r="H333" s="153"/>
      <c r="I333" s="152"/>
      <c r="J333" s="152"/>
      <c r="K333" s="154"/>
      <c r="L333" s="155"/>
      <c r="M333" s="51"/>
      <c r="N333" s="3"/>
      <c r="O333" s="3"/>
      <c r="P333" s="3"/>
      <c r="Q333" s="3"/>
      <c r="R333" s="3"/>
    </row>
    <row r="334" spans="1:18" ht="15.75" customHeight="1">
      <c r="A334" s="3"/>
      <c r="F334" s="152"/>
      <c r="G334" s="152"/>
      <c r="H334" s="153"/>
      <c r="I334" s="152"/>
      <c r="J334" s="152"/>
      <c r="K334" s="154"/>
      <c r="L334" s="155"/>
      <c r="M334" s="51"/>
      <c r="N334" s="3"/>
      <c r="O334" s="3"/>
      <c r="P334" s="3"/>
      <c r="Q334" s="3"/>
      <c r="R334" s="3"/>
    </row>
    <row r="335" spans="1:18" ht="15.75" customHeight="1">
      <c r="A335" s="3"/>
      <c r="F335" s="152"/>
      <c r="G335" s="152"/>
      <c r="H335" s="153"/>
      <c r="I335" s="152"/>
      <c r="J335" s="152"/>
      <c r="K335" s="154"/>
      <c r="L335" s="155"/>
      <c r="M335" s="51"/>
      <c r="N335" s="3"/>
      <c r="O335" s="3"/>
      <c r="P335" s="3"/>
      <c r="Q335" s="3"/>
      <c r="R335" s="3"/>
    </row>
    <row r="336" spans="1:18" ht="15.75" customHeight="1">
      <c r="A336" s="3"/>
      <c r="F336" s="152"/>
      <c r="G336" s="152"/>
      <c r="H336" s="153"/>
      <c r="I336" s="152"/>
      <c r="J336" s="152"/>
      <c r="K336" s="154"/>
      <c r="L336" s="155"/>
      <c r="M336" s="51"/>
      <c r="N336" s="3"/>
      <c r="O336" s="3"/>
      <c r="P336" s="3"/>
      <c r="Q336" s="3"/>
      <c r="R336" s="3"/>
    </row>
    <row r="337" spans="1:18" ht="15.75" customHeight="1">
      <c r="A337" s="3"/>
      <c r="F337" s="152"/>
      <c r="G337" s="152"/>
      <c r="H337" s="153"/>
      <c r="I337" s="152"/>
      <c r="J337" s="152"/>
      <c r="K337" s="154"/>
      <c r="L337" s="155"/>
      <c r="M337" s="51"/>
      <c r="N337" s="3"/>
      <c r="O337" s="3"/>
      <c r="P337" s="3"/>
      <c r="Q337" s="3"/>
      <c r="R337" s="3"/>
    </row>
    <row r="338" spans="1:18" ht="15.75" customHeight="1">
      <c r="A338" s="3"/>
      <c r="F338" s="152"/>
      <c r="G338" s="152"/>
      <c r="H338" s="153"/>
      <c r="I338" s="152"/>
      <c r="J338" s="152"/>
      <c r="K338" s="154"/>
      <c r="L338" s="155"/>
      <c r="M338" s="51"/>
      <c r="N338" s="3"/>
      <c r="O338" s="3"/>
      <c r="P338" s="3"/>
      <c r="Q338" s="3"/>
      <c r="R338" s="3"/>
    </row>
    <row r="339" spans="1:18" ht="15.75" customHeight="1">
      <c r="A339" s="3"/>
      <c r="F339" s="152"/>
      <c r="G339" s="152"/>
      <c r="H339" s="153"/>
      <c r="I339" s="152"/>
      <c r="J339" s="152"/>
      <c r="K339" s="154"/>
      <c r="L339" s="155"/>
      <c r="M339" s="51"/>
      <c r="N339" s="3"/>
      <c r="O339" s="3"/>
      <c r="P339" s="3"/>
      <c r="Q339" s="3"/>
      <c r="R339" s="3"/>
    </row>
    <row r="340" spans="1:18" ht="15.75" customHeight="1">
      <c r="A340" s="3"/>
      <c r="F340" s="152"/>
      <c r="G340" s="152"/>
      <c r="H340" s="153"/>
      <c r="I340" s="152"/>
      <c r="J340" s="152"/>
      <c r="K340" s="154"/>
      <c r="L340" s="155"/>
      <c r="M340" s="51"/>
      <c r="N340" s="3"/>
      <c r="O340" s="3"/>
      <c r="P340" s="3"/>
      <c r="Q340" s="3"/>
      <c r="R340" s="3"/>
    </row>
    <row r="341" spans="1:18" ht="15.75" customHeight="1">
      <c r="A341" s="3"/>
      <c r="F341" s="152"/>
      <c r="G341" s="152"/>
      <c r="H341" s="153"/>
      <c r="I341" s="152"/>
      <c r="J341" s="152"/>
      <c r="K341" s="154"/>
      <c r="L341" s="155"/>
      <c r="M341" s="51"/>
      <c r="N341" s="3"/>
      <c r="O341" s="3"/>
      <c r="P341" s="3"/>
      <c r="Q341" s="3"/>
      <c r="R341" s="3"/>
    </row>
    <row r="342" spans="1:18" ht="15.75" customHeight="1">
      <c r="A342" s="3"/>
      <c r="F342" s="152"/>
      <c r="G342" s="152"/>
      <c r="H342" s="153"/>
      <c r="I342" s="152"/>
      <c r="J342" s="152"/>
      <c r="K342" s="154"/>
      <c r="L342" s="155"/>
      <c r="M342" s="51"/>
      <c r="N342" s="3"/>
      <c r="O342" s="3"/>
      <c r="P342" s="3"/>
      <c r="Q342" s="3"/>
      <c r="R342" s="3"/>
    </row>
    <row r="343" spans="1:18" ht="15.75" customHeight="1">
      <c r="A343" s="3"/>
      <c r="F343" s="152"/>
      <c r="G343" s="152"/>
      <c r="H343" s="153"/>
      <c r="I343" s="152"/>
      <c r="J343" s="152"/>
      <c r="K343" s="154"/>
      <c r="L343" s="155"/>
      <c r="M343" s="51"/>
      <c r="N343" s="3"/>
      <c r="O343" s="3"/>
      <c r="P343" s="3"/>
      <c r="Q343" s="3"/>
      <c r="R343" s="3"/>
    </row>
    <row r="344" spans="1:18" ht="15.75" customHeight="1">
      <c r="A344" s="3"/>
      <c r="F344" s="152"/>
      <c r="G344" s="152"/>
      <c r="H344" s="153"/>
      <c r="I344" s="152"/>
      <c r="J344" s="152"/>
      <c r="K344" s="154"/>
      <c r="L344" s="155"/>
      <c r="M344" s="51"/>
      <c r="N344" s="3"/>
      <c r="O344" s="3"/>
      <c r="P344" s="3"/>
      <c r="Q344" s="3"/>
      <c r="R344" s="3"/>
    </row>
    <row r="345" spans="1:18" ht="15.75" customHeight="1">
      <c r="A345" s="3"/>
      <c r="F345" s="152"/>
      <c r="G345" s="152"/>
      <c r="H345" s="153"/>
      <c r="I345" s="152"/>
      <c r="J345" s="152"/>
      <c r="K345" s="154"/>
      <c r="L345" s="155"/>
      <c r="M345" s="51"/>
      <c r="N345" s="3"/>
      <c r="O345" s="3"/>
      <c r="P345" s="3"/>
      <c r="Q345" s="3"/>
      <c r="R345" s="3"/>
    </row>
    <row r="346" spans="1:18" ht="15.75" customHeight="1">
      <c r="A346" s="3"/>
      <c r="F346" s="152"/>
      <c r="G346" s="152"/>
      <c r="H346" s="153"/>
      <c r="I346" s="152"/>
      <c r="J346" s="152"/>
      <c r="K346" s="154"/>
      <c r="L346" s="155"/>
      <c r="M346" s="51"/>
      <c r="N346" s="3"/>
      <c r="O346" s="3"/>
      <c r="P346" s="3"/>
      <c r="Q346" s="3"/>
      <c r="R346" s="3"/>
    </row>
    <row r="347" spans="1:18" ht="15.75" customHeight="1">
      <c r="A347" s="3"/>
      <c r="F347" s="152"/>
      <c r="G347" s="152"/>
      <c r="H347" s="153"/>
      <c r="I347" s="152"/>
      <c r="J347" s="152"/>
      <c r="K347" s="154"/>
      <c r="L347" s="155"/>
      <c r="M347" s="51"/>
      <c r="N347" s="3"/>
      <c r="O347" s="3"/>
      <c r="P347" s="3"/>
      <c r="Q347" s="3"/>
      <c r="R347" s="3"/>
    </row>
    <row r="348" spans="1:18" ht="15.75" customHeight="1">
      <c r="A348" s="3"/>
      <c r="F348" s="152"/>
      <c r="G348" s="152"/>
      <c r="H348" s="153"/>
      <c r="I348" s="152"/>
      <c r="J348" s="152"/>
      <c r="K348" s="154"/>
      <c r="L348" s="155"/>
      <c r="M348" s="51"/>
      <c r="N348" s="3"/>
      <c r="O348" s="3"/>
      <c r="P348" s="3"/>
      <c r="Q348" s="3"/>
      <c r="R348" s="3"/>
    </row>
    <row r="349" spans="1:18" ht="15.75" customHeight="1">
      <c r="A349" s="3"/>
      <c r="F349" s="152"/>
      <c r="G349" s="152"/>
      <c r="H349" s="153"/>
      <c r="I349" s="152"/>
      <c r="J349" s="152"/>
      <c r="K349" s="154"/>
      <c r="L349" s="155"/>
      <c r="M349" s="51"/>
      <c r="N349" s="3"/>
      <c r="O349" s="3"/>
      <c r="P349" s="3"/>
      <c r="Q349" s="3"/>
      <c r="R349" s="3"/>
    </row>
    <row r="350" spans="1:18" ht="15.75" customHeight="1">
      <c r="A350" s="3"/>
      <c r="F350" s="152"/>
      <c r="G350" s="152"/>
      <c r="H350" s="153"/>
      <c r="I350" s="152"/>
      <c r="J350" s="152"/>
      <c r="K350" s="154"/>
      <c r="L350" s="155"/>
      <c r="M350" s="51"/>
      <c r="N350" s="3"/>
      <c r="O350" s="3"/>
      <c r="P350" s="3"/>
      <c r="Q350" s="3"/>
      <c r="R350" s="3"/>
    </row>
    <row r="351" spans="1:18" ht="15.75" customHeight="1">
      <c r="A351" s="3"/>
      <c r="F351" s="152"/>
      <c r="G351" s="152"/>
      <c r="H351" s="153"/>
      <c r="I351" s="152"/>
      <c r="J351" s="152"/>
      <c r="K351" s="154"/>
      <c r="L351" s="155"/>
      <c r="M351" s="51"/>
      <c r="N351" s="3"/>
      <c r="O351" s="3"/>
      <c r="P351" s="3"/>
      <c r="Q351" s="3"/>
      <c r="R351" s="3"/>
    </row>
    <row r="352" spans="1:18" ht="15.75" customHeight="1">
      <c r="A352" s="3"/>
      <c r="F352" s="152"/>
      <c r="G352" s="152"/>
      <c r="H352" s="153"/>
      <c r="I352" s="152"/>
      <c r="J352" s="152"/>
      <c r="K352" s="154"/>
      <c r="L352" s="155"/>
      <c r="M352" s="51"/>
      <c r="N352" s="3"/>
      <c r="O352" s="3"/>
      <c r="P352" s="3"/>
      <c r="Q352" s="3"/>
      <c r="R352" s="3"/>
    </row>
    <row r="353" spans="1:18" ht="15.75" customHeight="1">
      <c r="A353" s="3"/>
      <c r="F353" s="152"/>
      <c r="G353" s="152"/>
      <c r="H353" s="153"/>
      <c r="I353" s="152"/>
      <c r="J353" s="152"/>
      <c r="K353" s="154"/>
      <c r="L353" s="155"/>
      <c r="M353" s="51"/>
      <c r="N353" s="3"/>
      <c r="O353" s="3"/>
      <c r="P353" s="3"/>
      <c r="Q353" s="3"/>
      <c r="R353" s="3"/>
    </row>
    <row r="354" spans="1:18" ht="15.75" customHeight="1">
      <c r="A354" s="3"/>
      <c r="F354" s="152"/>
      <c r="G354" s="152"/>
      <c r="H354" s="153"/>
      <c r="I354" s="152"/>
      <c r="J354" s="152"/>
      <c r="K354" s="154"/>
      <c r="L354" s="155"/>
      <c r="M354" s="51"/>
      <c r="N354" s="3"/>
      <c r="O354" s="3"/>
      <c r="P354" s="3"/>
      <c r="Q354" s="3"/>
      <c r="R354" s="3"/>
    </row>
    <row r="355" spans="1:18" ht="15.75" customHeight="1">
      <c r="A355" s="3"/>
      <c r="F355" s="152"/>
      <c r="G355" s="152"/>
      <c r="H355" s="153"/>
      <c r="I355" s="152"/>
      <c r="J355" s="152"/>
      <c r="K355" s="154"/>
      <c r="L355" s="155"/>
      <c r="M355" s="51"/>
      <c r="N355" s="3"/>
      <c r="O355" s="3"/>
      <c r="P355" s="3"/>
      <c r="Q355" s="3"/>
      <c r="R355" s="3"/>
    </row>
    <row r="356" spans="1:18" ht="15.75" customHeight="1">
      <c r="A356" s="3"/>
      <c r="F356" s="152"/>
      <c r="G356" s="152"/>
      <c r="H356" s="153"/>
      <c r="I356" s="152"/>
      <c r="J356" s="152"/>
      <c r="K356" s="154"/>
      <c r="L356" s="155"/>
      <c r="M356" s="51"/>
      <c r="N356" s="3"/>
      <c r="O356" s="3"/>
      <c r="P356" s="3"/>
      <c r="Q356" s="3"/>
      <c r="R356" s="3"/>
    </row>
    <row r="357" spans="1:18" ht="15.75" customHeight="1">
      <c r="A357" s="3"/>
      <c r="F357" s="152"/>
      <c r="G357" s="152"/>
      <c r="H357" s="153"/>
      <c r="I357" s="152"/>
      <c r="J357" s="152"/>
      <c r="K357" s="154"/>
      <c r="L357" s="155"/>
      <c r="M357" s="51"/>
      <c r="N357" s="3"/>
      <c r="O357" s="3"/>
      <c r="P357" s="3"/>
      <c r="Q357" s="3"/>
      <c r="R357" s="3"/>
    </row>
    <row r="358" spans="1:18" ht="15.75" customHeight="1">
      <c r="A358" s="3"/>
      <c r="F358" s="152"/>
      <c r="G358" s="152"/>
      <c r="H358" s="153"/>
      <c r="I358" s="152"/>
      <c r="J358" s="152"/>
      <c r="K358" s="154"/>
      <c r="L358" s="155"/>
      <c r="M358" s="51"/>
      <c r="N358" s="3"/>
      <c r="O358" s="3"/>
      <c r="P358" s="3"/>
      <c r="Q358" s="3"/>
      <c r="R358" s="3"/>
    </row>
    <row r="359" spans="1:18" ht="15.75" customHeight="1">
      <c r="A359" s="3"/>
      <c r="F359" s="152"/>
      <c r="G359" s="152"/>
      <c r="H359" s="153"/>
      <c r="I359" s="152"/>
      <c r="J359" s="152"/>
      <c r="K359" s="154"/>
      <c r="L359" s="155"/>
      <c r="M359" s="51"/>
      <c r="N359" s="3"/>
      <c r="O359" s="3"/>
      <c r="P359" s="3"/>
      <c r="Q359" s="3"/>
      <c r="R359" s="3"/>
    </row>
    <row r="360" spans="1:18" ht="15.75" customHeight="1">
      <c r="A360" s="3"/>
      <c r="F360" s="152"/>
      <c r="G360" s="152"/>
      <c r="H360" s="153"/>
      <c r="I360" s="152"/>
      <c r="J360" s="152"/>
      <c r="K360" s="154"/>
      <c r="L360" s="155"/>
      <c r="M360" s="51"/>
      <c r="N360" s="3"/>
      <c r="O360" s="3"/>
      <c r="P360" s="3"/>
      <c r="Q360" s="3"/>
      <c r="R360" s="3"/>
    </row>
    <row r="361" spans="1:18" ht="15.75" customHeight="1">
      <c r="A361" s="3"/>
      <c r="F361" s="152"/>
      <c r="G361" s="152"/>
      <c r="H361" s="153"/>
      <c r="I361" s="152"/>
      <c r="J361" s="152"/>
      <c r="K361" s="154"/>
      <c r="L361" s="155"/>
      <c r="M361" s="51"/>
      <c r="N361" s="3"/>
      <c r="O361" s="3"/>
      <c r="P361" s="3"/>
      <c r="Q361" s="3"/>
      <c r="R361" s="3"/>
    </row>
    <row r="362" spans="1:18" ht="15.75" customHeight="1">
      <c r="A362" s="3"/>
      <c r="F362" s="152"/>
      <c r="G362" s="152"/>
      <c r="H362" s="153"/>
      <c r="I362" s="152"/>
      <c r="J362" s="152"/>
      <c r="K362" s="154"/>
      <c r="L362" s="155"/>
      <c r="M362" s="51"/>
      <c r="N362" s="3"/>
      <c r="O362" s="3"/>
      <c r="P362" s="3"/>
      <c r="Q362" s="3"/>
      <c r="R362" s="3"/>
    </row>
    <row r="363" spans="1:18" ht="15.75" customHeight="1">
      <c r="A363" s="3"/>
      <c r="F363" s="152"/>
      <c r="G363" s="152"/>
      <c r="H363" s="153"/>
      <c r="I363" s="152"/>
      <c r="J363" s="152"/>
      <c r="K363" s="154"/>
      <c r="L363" s="155"/>
      <c r="M363" s="51"/>
      <c r="N363" s="3"/>
      <c r="O363" s="3"/>
      <c r="P363" s="3"/>
      <c r="Q363" s="3"/>
      <c r="R363" s="3"/>
    </row>
    <row r="364" spans="1:18" ht="15.75" customHeight="1">
      <c r="A364" s="3"/>
      <c r="F364" s="152"/>
      <c r="G364" s="152"/>
      <c r="H364" s="153"/>
      <c r="I364" s="152"/>
      <c r="J364" s="152"/>
      <c r="K364" s="154"/>
      <c r="L364" s="155"/>
      <c r="M364" s="51"/>
      <c r="N364" s="3"/>
      <c r="O364" s="3"/>
      <c r="P364" s="3"/>
      <c r="Q364" s="3"/>
      <c r="R364" s="3"/>
    </row>
    <row r="365" spans="1:18" ht="15.75" customHeight="1">
      <c r="A365" s="3"/>
      <c r="F365" s="152"/>
      <c r="G365" s="152"/>
      <c r="H365" s="153"/>
      <c r="I365" s="152"/>
      <c r="J365" s="152"/>
      <c r="K365" s="154"/>
      <c r="L365" s="155"/>
      <c r="M365" s="51"/>
      <c r="N365" s="3"/>
      <c r="O365" s="3"/>
      <c r="P365" s="3"/>
      <c r="Q365" s="3"/>
      <c r="R365" s="3"/>
    </row>
    <row r="366" spans="1:18" ht="15.75" customHeight="1">
      <c r="A366" s="3"/>
      <c r="F366" s="152"/>
      <c r="G366" s="152"/>
      <c r="H366" s="153"/>
      <c r="I366" s="152"/>
      <c r="J366" s="152"/>
      <c r="K366" s="154"/>
      <c r="L366" s="155"/>
      <c r="M366" s="51"/>
      <c r="N366" s="3"/>
      <c r="O366" s="3"/>
      <c r="P366" s="3"/>
      <c r="Q366" s="3"/>
      <c r="R366" s="3"/>
    </row>
    <row r="367" spans="1:18" ht="15.75" customHeight="1">
      <c r="A367" s="3"/>
      <c r="F367" s="152"/>
      <c r="G367" s="152"/>
      <c r="H367" s="153"/>
      <c r="I367" s="152"/>
      <c r="J367" s="152"/>
      <c r="K367" s="154"/>
      <c r="L367" s="155"/>
      <c r="M367" s="51"/>
      <c r="N367" s="3"/>
      <c r="O367" s="3"/>
      <c r="P367" s="3"/>
      <c r="Q367" s="3"/>
      <c r="R367" s="3"/>
    </row>
    <row r="368" spans="1:18" ht="15.75" customHeight="1">
      <c r="A368" s="3"/>
      <c r="F368" s="152"/>
      <c r="G368" s="152"/>
      <c r="H368" s="153"/>
      <c r="I368" s="152"/>
      <c r="J368" s="152"/>
      <c r="K368" s="154"/>
      <c r="L368" s="155"/>
      <c r="M368" s="51"/>
      <c r="N368" s="3"/>
      <c r="O368" s="3"/>
      <c r="P368" s="3"/>
      <c r="Q368" s="3"/>
      <c r="R368" s="3"/>
    </row>
    <row r="369" spans="1:18" ht="15.75" customHeight="1">
      <c r="A369" s="3"/>
      <c r="F369" s="152"/>
      <c r="G369" s="152"/>
      <c r="H369" s="153"/>
      <c r="I369" s="152"/>
      <c r="J369" s="152"/>
      <c r="K369" s="154"/>
      <c r="L369" s="155"/>
      <c r="M369" s="51"/>
      <c r="N369" s="3"/>
      <c r="O369" s="3"/>
      <c r="P369" s="3"/>
      <c r="Q369" s="3"/>
      <c r="R369" s="3"/>
    </row>
    <row r="370" spans="1:18" ht="15.75" customHeight="1">
      <c r="A370" s="3"/>
      <c r="F370" s="152"/>
      <c r="G370" s="152"/>
      <c r="H370" s="153"/>
      <c r="I370" s="152"/>
      <c r="J370" s="152"/>
      <c r="K370" s="154"/>
      <c r="L370" s="155"/>
      <c r="M370" s="51"/>
      <c r="N370" s="3"/>
      <c r="O370" s="3"/>
      <c r="P370" s="3"/>
      <c r="Q370" s="3"/>
      <c r="R370" s="3"/>
    </row>
    <row r="371" spans="1:18" ht="15.75" customHeight="1">
      <c r="A371" s="3"/>
      <c r="F371" s="152"/>
      <c r="G371" s="152"/>
      <c r="H371" s="153"/>
      <c r="I371" s="152"/>
      <c r="J371" s="152"/>
      <c r="K371" s="154"/>
      <c r="L371" s="155"/>
      <c r="M371" s="51"/>
      <c r="N371" s="3"/>
      <c r="O371" s="3"/>
      <c r="P371" s="3"/>
      <c r="Q371" s="3"/>
      <c r="R371" s="3"/>
    </row>
    <row r="372" spans="1:18" ht="15.75" customHeight="1">
      <c r="A372" s="3"/>
      <c r="F372" s="152"/>
      <c r="G372" s="152"/>
      <c r="H372" s="153"/>
      <c r="I372" s="152"/>
      <c r="J372" s="152"/>
      <c r="K372" s="154"/>
      <c r="L372" s="155"/>
      <c r="M372" s="51"/>
      <c r="N372" s="3"/>
      <c r="O372" s="3"/>
      <c r="P372" s="3"/>
      <c r="Q372" s="3"/>
      <c r="R372" s="3"/>
    </row>
    <row r="373" spans="1:18" ht="15.75" customHeight="1">
      <c r="A373" s="3"/>
      <c r="F373" s="152"/>
      <c r="G373" s="152"/>
      <c r="H373" s="153"/>
      <c r="I373" s="152"/>
      <c r="J373" s="152"/>
      <c r="K373" s="154"/>
      <c r="L373" s="155"/>
      <c r="M373" s="51"/>
      <c r="N373" s="3"/>
      <c r="O373" s="3"/>
      <c r="P373" s="3"/>
      <c r="Q373" s="3"/>
      <c r="R373" s="3"/>
    </row>
    <row r="374" spans="1:18" ht="15.75" customHeight="1">
      <c r="A374" s="3"/>
      <c r="F374" s="152"/>
      <c r="G374" s="152"/>
      <c r="H374" s="153"/>
      <c r="I374" s="152"/>
      <c r="J374" s="152"/>
      <c r="K374" s="154"/>
      <c r="L374" s="155"/>
      <c r="M374" s="51"/>
      <c r="N374" s="3"/>
      <c r="O374" s="3"/>
      <c r="P374" s="3"/>
      <c r="Q374" s="3"/>
      <c r="R374" s="3"/>
    </row>
    <row r="375" spans="1:18" ht="15.75" customHeight="1">
      <c r="A375" s="3"/>
      <c r="F375" s="152"/>
      <c r="G375" s="152"/>
      <c r="H375" s="153"/>
      <c r="I375" s="152"/>
      <c r="J375" s="152"/>
      <c r="K375" s="154"/>
      <c r="L375" s="155"/>
      <c r="M375" s="51"/>
      <c r="N375" s="3"/>
      <c r="O375" s="3"/>
      <c r="P375" s="3"/>
      <c r="Q375" s="3"/>
      <c r="R375" s="3"/>
    </row>
    <row r="376" spans="1:18" ht="15.75" customHeight="1">
      <c r="A376" s="3"/>
      <c r="F376" s="152"/>
      <c r="G376" s="152"/>
      <c r="H376" s="153"/>
      <c r="I376" s="152"/>
      <c r="J376" s="152"/>
      <c r="K376" s="154"/>
      <c r="L376" s="155"/>
      <c r="M376" s="51"/>
      <c r="N376" s="3"/>
      <c r="O376" s="3"/>
      <c r="P376" s="3"/>
      <c r="Q376" s="3"/>
      <c r="R376" s="3"/>
    </row>
    <row r="377" spans="1:18" ht="15.75" customHeight="1">
      <c r="A377" s="3"/>
      <c r="F377" s="152"/>
      <c r="G377" s="152"/>
      <c r="H377" s="153"/>
      <c r="I377" s="152"/>
      <c r="J377" s="152"/>
      <c r="K377" s="154"/>
      <c r="L377" s="155"/>
      <c r="M377" s="51"/>
      <c r="N377" s="3"/>
      <c r="O377" s="3"/>
      <c r="P377" s="3"/>
      <c r="Q377" s="3"/>
      <c r="R377" s="3"/>
    </row>
    <row r="378" spans="1:18" ht="15.75" customHeight="1">
      <c r="A378" s="3"/>
      <c r="F378" s="152"/>
      <c r="G378" s="152"/>
      <c r="H378" s="153"/>
      <c r="I378" s="152"/>
      <c r="J378" s="152"/>
      <c r="K378" s="154"/>
      <c r="L378" s="155"/>
      <c r="M378" s="51"/>
      <c r="N378" s="3"/>
      <c r="O378" s="3"/>
      <c r="P378" s="3"/>
      <c r="Q378" s="3"/>
      <c r="R378" s="3"/>
    </row>
    <row r="379" spans="1:18" ht="15.75" customHeight="1">
      <c r="A379" s="3"/>
      <c r="F379" s="152"/>
      <c r="G379" s="152"/>
      <c r="H379" s="153"/>
      <c r="I379" s="152"/>
      <c r="J379" s="152"/>
      <c r="K379" s="154"/>
      <c r="L379" s="155"/>
      <c r="M379" s="51"/>
      <c r="N379" s="3"/>
      <c r="O379" s="3"/>
      <c r="P379" s="3"/>
      <c r="Q379" s="3"/>
      <c r="R379" s="3"/>
    </row>
    <row r="380" spans="1:18" ht="15.75" customHeight="1">
      <c r="A380" s="3"/>
      <c r="F380" s="152"/>
      <c r="G380" s="152"/>
      <c r="H380" s="153"/>
      <c r="I380" s="152"/>
      <c r="J380" s="152"/>
      <c r="K380" s="154"/>
      <c r="L380" s="155"/>
      <c r="M380" s="51"/>
      <c r="N380" s="3"/>
      <c r="O380" s="3"/>
      <c r="P380" s="3"/>
      <c r="Q380" s="3"/>
      <c r="R380" s="3"/>
    </row>
    <row r="381" spans="1:18" ht="15.75" customHeight="1">
      <c r="A381" s="3"/>
      <c r="F381" s="152"/>
      <c r="G381" s="152"/>
      <c r="H381" s="153"/>
      <c r="I381" s="152"/>
      <c r="J381" s="152"/>
      <c r="K381" s="154"/>
      <c r="L381" s="155"/>
      <c r="M381" s="51"/>
      <c r="N381" s="3"/>
      <c r="O381" s="3"/>
      <c r="P381" s="3"/>
      <c r="Q381" s="3"/>
      <c r="R381" s="3"/>
    </row>
    <row r="382" spans="1:18" ht="15.75" customHeight="1">
      <c r="A382" s="3"/>
      <c r="F382" s="152"/>
      <c r="G382" s="152"/>
      <c r="H382" s="153"/>
      <c r="I382" s="152"/>
      <c r="J382" s="152"/>
      <c r="K382" s="154"/>
      <c r="L382" s="155"/>
      <c r="M382" s="51"/>
      <c r="N382" s="3"/>
      <c r="O382" s="3"/>
      <c r="P382" s="3"/>
      <c r="Q382" s="3"/>
      <c r="R382" s="3"/>
    </row>
    <row r="383" spans="1:18" ht="15.75" customHeight="1">
      <c r="A383" s="3"/>
      <c r="F383" s="152"/>
      <c r="G383" s="152"/>
      <c r="H383" s="153"/>
      <c r="I383" s="152"/>
      <c r="J383" s="152"/>
      <c r="K383" s="154"/>
      <c r="L383" s="155"/>
      <c r="M383" s="51"/>
      <c r="N383" s="3"/>
      <c r="O383" s="3"/>
      <c r="P383" s="3"/>
      <c r="Q383" s="3"/>
      <c r="R383" s="3"/>
    </row>
    <row r="384" spans="1:18" ht="15.75" customHeight="1">
      <c r="A384" s="3"/>
      <c r="F384" s="152"/>
      <c r="G384" s="152"/>
      <c r="H384" s="153"/>
      <c r="I384" s="152"/>
      <c r="J384" s="152"/>
      <c r="K384" s="154"/>
      <c r="L384" s="155"/>
      <c r="M384" s="51"/>
      <c r="N384" s="3"/>
      <c r="O384" s="3"/>
      <c r="P384" s="3"/>
      <c r="Q384" s="3"/>
      <c r="R384" s="3"/>
    </row>
    <row r="385" spans="1:18" ht="15.75" customHeight="1">
      <c r="A385" s="3"/>
      <c r="F385" s="152"/>
      <c r="G385" s="152"/>
      <c r="H385" s="153"/>
      <c r="I385" s="152"/>
      <c r="J385" s="152"/>
      <c r="K385" s="154"/>
      <c r="L385" s="155"/>
      <c r="M385" s="51"/>
      <c r="N385" s="3"/>
      <c r="O385" s="3"/>
      <c r="P385" s="3"/>
      <c r="Q385" s="3"/>
      <c r="R385" s="3"/>
    </row>
    <row r="386" spans="1:18" ht="15.75" customHeight="1">
      <c r="A386" s="3"/>
      <c r="F386" s="152"/>
      <c r="G386" s="152"/>
      <c r="H386" s="153"/>
      <c r="I386" s="152"/>
      <c r="J386" s="152"/>
      <c r="K386" s="154"/>
      <c r="L386" s="155"/>
      <c r="M386" s="51"/>
      <c r="N386" s="3"/>
      <c r="O386" s="3"/>
      <c r="P386" s="3"/>
      <c r="Q386" s="3"/>
      <c r="R386" s="3"/>
    </row>
    <row r="387" spans="1:18" ht="15.75" customHeight="1">
      <c r="A387" s="3"/>
      <c r="F387" s="152"/>
      <c r="G387" s="152"/>
      <c r="H387" s="153"/>
      <c r="I387" s="152"/>
      <c r="J387" s="152"/>
      <c r="K387" s="154"/>
      <c r="L387" s="155"/>
      <c r="M387" s="51"/>
      <c r="N387" s="3"/>
      <c r="O387" s="3"/>
      <c r="P387" s="3"/>
      <c r="Q387" s="3"/>
      <c r="R387" s="3"/>
    </row>
    <row r="388" spans="1:18" ht="15.75" customHeight="1">
      <c r="A388" s="3"/>
      <c r="F388" s="152"/>
      <c r="G388" s="152"/>
      <c r="H388" s="153"/>
      <c r="I388" s="152"/>
      <c r="J388" s="152"/>
      <c r="K388" s="154"/>
      <c r="L388" s="155"/>
      <c r="M388" s="51"/>
      <c r="N388" s="3"/>
      <c r="O388" s="3"/>
      <c r="P388" s="3"/>
      <c r="Q388" s="3"/>
      <c r="R388" s="3"/>
    </row>
    <row r="389" spans="1:18" ht="15.75" customHeight="1">
      <c r="A389" s="3"/>
      <c r="F389" s="152"/>
      <c r="G389" s="152"/>
      <c r="H389" s="153"/>
      <c r="I389" s="152"/>
      <c r="J389" s="152"/>
      <c r="K389" s="154"/>
      <c r="L389" s="155"/>
      <c r="M389" s="51"/>
      <c r="N389" s="3"/>
      <c r="O389" s="3"/>
      <c r="P389" s="3"/>
      <c r="Q389" s="3"/>
      <c r="R389" s="3"/>
    </row>
    <row r="390" spans="1:18" ht="15.75" customHeight="1">
      <c r="A390" s="3"/>
      <c r="F390" s="152"/>
      <c r="G390" s="152"/>
      <c r="H390" s="153"/>
      <c r="I390" s="152"/>
      <c r="J390" s="152"/>
      <c r="K390" s="154"/>
      <c r="L390" s="155"/>
      <c r="M390" s="51"/>
      <c r="N390" s="3"/>
      <c r="O390" s="3"/>
      <c r="P390" s="3"/>
      <c r="Q390" s="3"/>
      <c r="R390" s="3"/>
    </row>
    <row r="391" spans="1:18" ht="15.75" customHeight="1">
      <c r="A391" s="3"/>
      <c r="F391" s="152"/>
      <c r="G391" s="152"/>
      <c r="H391" s="153"/>
      <c r="I391" s="152"/>
      <c r="J391" s="152"/>
      <c r="K391" s="154"/>
      <c r="L391" s="155"/>
      <c r="M391" s="51"/>
      <c r="N391" s="3"/>
      <c r="O391" s="3"/>
      <c r="P391" s="3"/>
      <c r="Q391" s="3"/>
      <c r="R391" s="3"/>
    </row>
    <row r="392" spans="1:18" ht="15.75" customHeight="1">
      <c r="A392" s="3"/>
      <c r="F392" s="152"/>
      <c r="G392" s="152"/>
      <c r="H392" s="153"/>
      <c r="I392" s="152"/>
      <c r="J392" s="152"/>
      <c r="K392" s="154"/>
      <c r="L392" s="155"/>
      <c r="M392" s="51"/>
      <c r="N392" s="3"/>
      <c r="O392" s="3"/>
      <c r="P392" s="3"/>
      <c r="Q392" s="3"/>
      <c r="R392" s="3"/>
    </row>
    <row r="393" spans="1:18" ht="15.75" customHeight="1">
      <c r="A393" s="3"/>
      <c r="F393" s="152"/>
      <c r="G393" s="152"/>
      <c r="H393" s="153"/>
      <c r="I393" s="152"/>
      <c r="J393" s="152"/>
      <c r="K393" s="154"/>
      <c r="L393" s="155"/>
      <c r="M393" s="51"/>
      <c r="N393" s="3"/>
      <c r="O393" s="3"/>
      <c r="P393" s="3"/>
      <c r="Q393" s="3"/>
      <c r="R393" s="3"/>
    </row>
    <row r="394" spans="1:18" ht="15.75" customHeight="1">
      <c r="A394" s="3"/>
      <c r="F394" s="152"/>
      <c r="G394" s="152"/>
      <c r="H394" s="153"/>
      <c r="I394" s="152"/>
      <c r="J394" s="152"/>
      <c r="K394" s="154"/>
      <c r="L394" s="155"/>
      <c r="M394" s="51"/>
      <c r="N394" s="3"/>
      <c r="O394" s="3"/>
      <c r="P394" s="3"/>
      <c r="Q394" s="3"/>
      <c r="R394" s="3"/>
    </row>
    <row r="395" spans="1:18" ht="15.75" customHeight="1">
      <c r="A395" s="3"/>
      <c r="F395" s="152"/>
      <c r="G395" s="152"/>
      <c r="H395" s="153"/>
      <c r="I395" s="152"/>
      <c r="J395" s="152"/>
      <c r="K395" s="154"/>
      <c r="L395" s="155"/>
      <c r="M395" s="51"/>
      <c r="N395" s="3"/>
      <c r="O395" s="3"/>
      <c r="P395" s="3"/>
      <c r="Q395" s="3"/>
      <c r="R395" s="3"/>
    </row>
    <row r="396" spans="1:18" ht="15.75" customHeight="1">
      <c r="A396" s="3"/>
      <c r="F396" s="152"/>
      <c r="G396" s="152"/>
      <c r="H396" s="153"/>
      <c r="I396" s="152"/>
      <c r="J396" s="152"/>
      <c r="K396" s="154"/>
      <c r="L396" s="155"/>
      <c r="M396" s="51"/>
      <c r="N396" s="3"/>
      <c r="O396" s="3"/>
      <c r="P396" s="3"/>
      <c r="Q396" s="3"/>
      <c r="R396" s="3"/>
    </row>
    <row r="397" spans="1:18" ht="15.75" customHeight="1">
      <c r="A397" s="3"/>
      <c r="F397" s="152"/>
      <c r="G397" s="152"/>
      <c r="H397" s="153"/>
      <c r="I397" s="152"/>
      <c r="J397" s="152"/>
      <c r="K397" s="154"/>
      <c r="L397" s="155"/>
      <c r="M397" s="51"/>
      <c r="N397" s="3"/>
      <c r="O397" s="3"/>
      <c r="P397" s="3"/>
      <c r="Q397" s="3"/>
      <c r="R397" s="3"/>
    </row>
    <row r="398" spans="1:18" ht="15.75" customHeight="1">
      <c r="A398" s="3"/>
      <c r="F398" s="152"/>
      <c r="G398" s="152"/>
      <c r="H398" s="153"/>
      <c r="I398" s="152"/>
      <c r="J398" s="152"/>
      <c r="K398" s="154"/>
      <c r="L398" s="155"/>
      <c r="M398" s="51"/>
      <c r="N398" s="3"/>
      <c r="O398" s="3"/>
      <c r="P398" s="3"/>
      <c r="Q398" s="3"/>
      <c r="R398" s="3"/>
    </row>
    <row r="399" spans="1:18" ht="15.75" customHeight="1">
      <c r="A399" s="3"/>
      <c r="F399" s="152"/>
      <c r="G399" s="152"/>
      <c r="H399" s="153"/>
      <c r="I399" s="152"/>
      <c r="J399" s="152"/>
      <c r="K399" s="154"/>
      <c r="L399" s="155"/>
      <c r="M399" s="51"/>
      <c r="N399" s="3"/>
      <c r="O399" s="3"/>
      <c r="P399" s="3"/>
      <c r="Q399" s="3"/>
      <c r="R399" s="3"/>
    </row>
    <row r="400" spans="1:18" ht="15.75" customHeight="1">
      <c r="A400" s="3"/>
      <c r="F400" s="152"/>
      <c r="G400" s="152"/>
      <c r="H400" s="153"/>
      <c r="I400" s="152"/>
      <c r="J400" s="152"/>
      <c r="K400" s="154"/>
      <c r="L400" s="155"/>
      <c r="M400" s="51"/>
      <c r="N400" s="3"/>
      <c r="O400" s="3"/>
      <c r="P400" s="3"/>
      <c r="Q400" s="3"/>
      <c r="R400" s="3"/>
    </row>
    <row r="401" spans="1:18" ht="15.75" customHeight="1">
      <c r="A401" s="3"/>
      <c r="F401" s="152"/>
      <c r="G401" s="152"/>
      <c r="H401" s="153"/>
      <c r="I401" s="152"/>
      <c r="J401" s="152"/>
      <c r="K401" s="154"/>
      <c r="L401" s="155"/>
      <c r="M401" s="51"/>
      <c r="N401" s="3"/>
      <c r="O401" s="3"/>
      <c r="P401" s="3"/>
      <c r="Q401" s="3"/>
      <c r="R401" s="3"/>
    </row>
    <row r="402" spans="1:18" ht="15.75" customHeight="1">
      <c r="A402" s="3"/>
      <c r="F402" s="152"/>
      <c r="G402" s="152"/>
      <c r="H402" s="153"/>
      <c r="I402" s="152"/>
      <c r="J402" s="152"/>
      <c r="K402" s="154"/>
      <c r="L402" s="155"/>
      <c r="M402" s="51"/>
      <c r="N402" s="3"/>
      <c r="O402" s="3"/>
      <c r="P402" s="3"/>
      <c r="Q402" s="3"/>
      <c r="R402" s="3"/>
    </row>
    <row r="403" spans="1:18" ht="15.75" customHeight="1">
      <c r="A403" s="3"/>
      <c r="F403" s="152"/>
      <c r="G403" s="152"/>
      <c r="H403" s="153"/>
      <c r="I403" s="152"/>
      <c r="J403" s="152"/>
      <c r="K403" s="154"/>
      <c r="L403" s="155"/>
      <c r="M403" s="51"/>
      <c r="N403" s="3"/>
      <c r="O403" s="3"/>
      <c r="P403" s="3"/>
      <c r="Q403" s="3"/>
      <c r="R403" s="3"/>
    </row>
    <row r="404" spans="1:18" ht="15.75" customHeight="1">
      <c r="A404" s="3"/>
      <c r="F404" s="152"/>
      <c r="G404" s="152"/>
      <c r="H404" s="153"/>
      <c r="I404" s="152"/>
      <c r="J404" s="152"/>
      <c r="K404" s="154"/>
      <c r="L404" s="155"/>
      <c r="M404" s="51"/>
      <c r="N404" s="3"/>
      <c r="O404" s="3"/>
      <c r="P404" s="3"/>
      <c r="Q404" s="3"/>
      <c r="R404" s="3"/>
    </row>
    <row r="405" spans="1:18" ht="15.75" customHeight="1">
      <c r="A405" s="3"/>
      <c r="F405" s="152"/>
      <c r="G405" s="152"/>
      <c r="H405" s="153"/>
      <c r="I405" s="152"/>
      <c r="J405" s="152"/>
      <c r="K405" s="154"/>
      <c r="L405" s="155"/>
      <c r="M405" s="51"/>
      <c r="N405" s="3"/>
      <c r="O405" s="3"/>
      <c r="P405" s="3"/>
      <c r="Q405" s="3"/>
      <c r="R405" s="3"/>
    </row>
    <row r="406" spans="1:18" ht="15.75" customHeight="1">
      <c r="A406" s="3"/>
      <c r="F406" s="152"/>
      <c r="G406" s="152"/>
      <c r="H406" s="153"/>
      <c r="I406" s="152"/>
      <c r="J406" s="152"/>
      <c r="K406" s="154"/>
      <c r="L406" s="155"/>
      <c r="M406" s="51"/>
      <c r="N406" s="3"/>
      <c r="O406" s="3"/>
      <c r="P406" s="3"/>
      <c r="Q406" s="3"/>
      <c r="R406" s="3"/>
    </row>
    <row r="407" spans="1:18" ht="15.75" customHeight="1">
      <c r="A407" s="3"/>
      <c r="F407" s="152"/>
      <c r="G407" s="152"/>
      <c r="H407" s="153"/>
      <c r="I407" s="152"/>
      <c r="J407" s="152"/>
      <c r="K407" s="154"/>
      <c r="L407" s="155"/>
      <c r="M407" s="51"/>
      <c r="N407" s="3"/>
      <c r="O407" s="3"/>
      <c r="P407" s="3"/>
      <c r="Q407" s="3"/>
      <c r="R407" s="3"/>
    </row>
    <row r="408" spans="1:18" ht="15.75" customHeight="1">
      <c r="A408" s="3"/>
      <c r="F408" s="152"/>
      <c r="G408" s="152"/>
      <c r="H408" s="153"/>
      <c r="I408" s="152"/>
      <c r="J408" s="152"/>
      <c r="K408" s="154"/>
      <c r="L408" s="155"/>
      <c r="M408" s="51"/>
      <c r="N408" s="3"/>
      <c r="O408" s="3"/>
      <c r="P408" s="3"/>
      <c r="Q408" s="3"/>
      <c r="R408" s="3"/>
    </row>
    <row r="409" spans="1:18" ht="15.75" customHeight="1">
      <c r="A409" s="3"/>
      <c r="F409" s="152"/>
      <c r="G409" s="152"/>
      <c r="H409" s="153"/>
      <c r="I409" s="152"/>
      <c r="J409" s="152"/>
      <c r="K409" s="154"/>
      <c r="L409" s="155"/>
      <c r="M409" s="51"/>
      <c r="N409" s="3"/>
      <c r="O409" s="3"/>
      <c r="P409" s="3"/>
      <c r="Q409" s="3"/>
      <c r="R409" s="3"/>
    </row>
    <row r="410" spans="1:18" ht="15.75" customHeight="1">
      <c r="A410" s="3"/>
      <c r="F410" s="152"/>
      <c r="G410" s="152"/>
      <c r="H410" s="153"/>
      <c r="I410" s="152"/>
      <c r="J410" s="152"/>
      <c r="K410" s="154"/>
      <c r="L410" s="155"/>
      <c r="M410" s="51"/>
      <c r="N410" s="3"/>
      <c r="O410" s="3"/>
      <c r="P410" s="3"/>
      <c r="Q410" s="3"/>
      <c r="R410" s="3"/>
    </row>
    <row r="411" spans="1:18" ht="15.75" customHeight="1">
      <c r="A411" s="3"/>
      <c r="F411" s="152"/>
      <c r="G411" s="152"/>
      <c r="H411" s="153"/>
      <c r="I411" s="152"/>
      <c r="J411" s="152"/>
      <c r="K411" s="154"/>
      <c r="L411" s="155"/>
      <c r="M411" s="51"/>
      <c r="N411" s="3"/>
      <c r="O411" s="3"/>
      <c r="P411" s="3"/>
      <c r="Q411" s="3"/>
      <c r="R411" s="3"/>
    </row>
    <row r="412" spans="1:18" ht="15.75" customHeight="1">
      <c r="A412" s="3"/>
      <c r="F412" s="152"/>
      <c r="G412" s="152"/>
      <c r="H412" s="153"/>
      <c r="I412" s="152"/>
      <c r="J412" s="152"/>
      <c r="K412" s="154"/>
      <c r="L412" s="155"/>
      <c r="M412" s="51"/>
      <c r="N412" s="3"/>
      <c r="O412" s="3"/>
      <c r="P412" s="3"/>
      <c r="Q412" s="3"/>
      <c r="R412" s="3"/>
    </row>
    <row r="413" spans="1:18" ht="15.75" customHeight="1">
      <c r="A413" s="3"/>
      <c r="F413" s="152"/>
      <c r="G413" s="152"/>
      <c r="H413" s="153"/>
      <c r="I413" s="152"/>
      <c r="J413" s="152"/>
      <c r="K413" s="154"/>
      <c r="L413" s="155"/>
      <c r="M413" s="51"/>
      <c r="N413" s="3"/>
      <c r="O413" s="3"/>
      <c r="P413" s="3"/>
      <c r="Q413" s="3"/>
      <c r="R413" s="3"/>
    </row>
    <row r="414" spans="1:18" ht="15.75" customHeight="1">
      <c r="A414" s="3"/>
      <c r="F414" s="152"/>
      <c r="G414" s="152"/>
      <c r="H414" s="153"/>
      <c r="I414" s="152"/>
      <c r="J414" s="152"/>
      <c r="K414" s="154"/>
      <c r="L414" s="155"/>
      <c r="M414" s="51"/>
      <c r="N414" s="3"/>
      <c r="O414" s="3"/>
      <c r="P414" s="3"/>
      <c r="Q414" s="3"/>
      <c r="R414" s="3"/>
    </row>
    <row r="415" spans="1:18" ht="15.75" customHeight="1">
      <c r="A415" s="3"/>
      <c r="F415" s="152"/>
      <c r="G415" s="152"/>
      <c r="H415" s="153"/>
      <c r="I415" s="152"/>
      <c r="J415" s="152"/>
      <c r="K415" s="154"/>
      <c r="L415" s="155"/>
      <c r="M415" s="51"/>
      <c r="N415" s="3"/>
      <c r="O415" s="3"/>
      <c r="P415" s="3"/>
      <c r="Q415" s="3"/>
      <c r="R415" s="3"/>
    </row>
    <row r="416" spans="1:18" ht="15.75" customHeight="1">
      <c r="A416" s="3"/>
      <c r="F416" s="152"/>
      <c r="G416" s="152"/>
      <c r="H416" s="153"/>
      <c r="I416" s="152"/>
      <c r="J416" s="152"/>
      <c r="K416" s="154"/>
      <c r="L416" s="155"/>
      <c r="M416" s="51"/>
      <c r="N416" s="3"/>
      <c r="O416" s="3"/>
      <c r="P416" s="3"/>
      <c r="Q416" s="3"/>
      <c r="R416" s="3"/>
    </row>
    <row r="417" spans="1:18" ht="15.75" customHeight="1">
      <c r="A417" s="3"/>
      <c r="F417" s="152"/>
      <c r="G417" s="152"/>
      <c r="H417" s="153"/>
      <c r="I417" s="152"/>
      <c r="J417" s="152"/>
      <c r="K417" s="154"/>
      <c r="L417" s="155"/>
      <c r="M417" s="51"/>
      <c r="N417" s="3"/>
      <c r="O417" s="3"/>
      <c r="P417" s="3"/>
      <c r="Q417" s="3"/>
      <c r="R417" s="3"/>
    </row>
    <row r="418" spans="1:18" ht="15.75" customHeight="1">
      <c r="A418" s="3"/>
      <c r="F418" s="152"/>
      <c r="G418" s="152"/>
      <c r="H418" s="153"/>
      <c r="I418" s="152"/>
      <c r="J418" s="152"/>
      <c r="K418" s="154"/>
      <c r="L418" s="155"/>
      <c r="M418" s="51"/>
      <c r="N418" s="3"/>
      <c r="O418" s="3"/>
      <c r="P418" s="3"/>
      <c r="Q418" s="3"/>
      <c r="R418" s="3"/>
    </row>
    <row r="419" spans="1:18" ht="15.75" customHeight="1">
      <c r="A419" s="3"/>
      <c r="F419" s="152"/>
      <c r="G419" s="152"/>
      <c r="H419" s="153"/>
      <c r="I419" s="152"/>
      <c r="J419" s="152"/>
      <c r="K419" s="154"/>
      <c r="L419" s="155"/>
      <c r="M419" s="51"/>
      <c r="N419" s="3"/>
      <c r="O419" s="3"/>
      <c r="P419" s="3"/>
      <c r="Q419" s="3"/>
      <c r="R419" s="3"/>
    </row>
    <row r="420" spans="1:18" ht="15.75" customHeight="1">
      <c r="A420" s="3"/>
      <c r="F420" s="152"/>
      <c r="G420" s="152"/>
      <c r="H420" s="153"/>
      <c r="I420" s="152"/>
      <c r="J420" s="152"/>
      <c r="K420" s="154"/>
      <c r="L420" s="155"/>
      <c r="M420" s="51"/>
      <c r="N420" s="3"/>
      <c r="O420" s="3"/>
      <c r="P420" s="3"/>
      <c r="Q420" s="3"/>
      <c r="R420" s="3"/>
    </row>
    <row r="421" spans="1:18" ht="15.75" customHeight="1">
      <c r="A421" s="3"/>
      <c r="F421" s="152"/>
      <c r="G421" s="152"/>
      <c r="H421" s="153"/>
      <c r="I421" s="152"/>
      <c r="J421" s="152"/>
      <c r="K421" s="154"/>
      <c r="L421" s="155"/>
      <c r="M421" s="51"/>
      <c r="N421" s="3"/>
      <c r="O421" s="3"/>
      <c r="P421" s="3"/>
      <c r="Q421" s="3"/>
      <c r="R421" s="3"/>
    </row>
    <row r="422" spans="1:18" ht="15.75" customHeight="1">
      <c r="A422" s="3"/>
      <c r="F422" s="152"/>
      <c r="G422" s="152"/>
      <c r="H422" s="153"/>
      <c r="I422" s="152"/>
      <c r="J422" s="152"/>
      <c r="K422" s="154"/>
      <c r="L422" s="155"/>
      <c r="M422" s="51"/>
      <c r="N422" s="3"/>
      <c r="O422" s="3"/>
      <c r="P422" s="3"/>
      <c r="Q422" s="3"/>
      <c r="R422" s="3"/>
    </row>
    <row r="423" spans="1:18" ht="15.75" customHeight="1">
      <c r="A423" s="3"/>
      <c r="F423" s="152"/>
      <c r="G423" s="152"/>
      <c r="H423" s="153"/>
      <c r="I423" s="152"/>
      <c r="J423" s="152"/>
      <c r="K423" s="154"/>
      <c r="L423" s="155"/>
      <c r="M423" s="51"/>
      <c r="N423" s="3"/>
      <c r="O423" s="3"/>
      <c r="P423" s="3"/>
      <c r="Q423" s="3"/>
      <c r="R423" s="3"/>
    </row>
    <row r="424" spans="1:18" ht="15.75" customHeight="1">
      <c r="A424" s="3"/>
      <c r="F424" s="152"/>
      <c r="G424" s="152"/>
      <c r="H424" s="153"/>
      <c r="I424" s="152"/>
      <c r="J424" s="152"/>
      <c r="K424" s="154"/>
      <c r="L424" s="155"/>
      <c r="M424" s="51"/>
      <c r="N424" s="3"/>
      <c r="O424" s="3"/>
      <c r="P424" s="3"/>
      <c r="Q424" s="3"/>
      <c r="R424" s="3"/>
    </row>
    <row r="425" spans="1:18" ht="15.75" customHeight="1">
      <c r="A425" s="3"/>
      <c r="F425" s="152"/>
      <c r="G425" s="152"/>
      <c r="H425" s="153"/>
      <c r="I425" s="152"/>
      <c r="J425" s="152"/>
      <c r="K425" s="154"/>
      <c r="L425" s="155"/>
      <c r="M425" s="51"/>
      <c r="N425" s="3"/>
      <c r="O425" s="3"/>
      <c r="P425" s="3"/>
      <c r="Q425" s="3"/>
      <c r="R425" s="3"/>
    </row>
    <row r="426" spans="1:18" ht="15.75" customHeight="1">
      <c r="A426" s="3"/>
      <c r="F426" s="152"/>
      <c r="G426" s="152"/>
      <c r="H426" s="153"/>
      <c r="I426" s="152"/>
      <c r="J426" s="152"/>
      <c r="K426" s="154"/>
      <c r="L426" s="155"/>
      <c r="M426" s="51"/>
      <c r="N426" s="3"/>
      <c r="O426" s="3"/>
      <c r="P426" s="3"/>
      <c r="Q426" s="3"/>
      <c r="R426" s="3"/>
    </row>
    <row r="427" spans="1:18" ht="15.75" customHeight="1">
      <c r="A427" s="3"/>
      <c r="F427" s="152"/>
      <c r="G427" s="152"/>
      <c r="H427" s="153"/>
      <c r="I427" s="152"/>
      <c r="J427" s="152"/>
      <c r="K427" s="154"/>
      <c r="L427" s="155"/>
      <c r="M427" s="51"/>
      <c r="N427" s="3"/>
      <c r="O427" s="3"/>
      <c r="P427" s="3"/>
      <c r="Q427" s="3"/>
      <c r="R427" s="3"/>
    </row>
    <row r="428" spans="1:18" ht="15.75" customHeight="1">
      <c r="A428" s="3"/>
      <c r="F428" s="152"/>
      <c r="G428" s="152"/>
      <c r="H428" s="153"/>
      <c r="I428" s="152"/>
      <c r="J428" s="152"/>
      <c r="K428" s="154"/>
      <c r="L428" s="155"/>
      <c r="M428" s="51"/>
      <c r="N428" s="3"/>
      <c r="O428" s="3"/>
      <c r="P428" s="3"/>
      <c r="Q428" s="3"/>
      <c r="R428" s="3"/>
    </row>
    <row r="429" spans="1:18" ht="15.75" customHeight="1">
      <c r="A429" s="3"/>
      <c r="F429" s="152"/>
      <c r="G429" s="152"/>
      <c r="H429" s="153"/>
      <c r="I429" s="152"/>
      <c r="J429" s="152"/>
      <c r="K429" s="154"/>
      <c r="L429" s="155"/>
      <c r="M429" s="51"/>
      <c r="N429" s="3"/>
      <c r="O429" s="3"/>
      <c r="P429" s="3"/>
      <c r="Q429" s="3"/>
      <c r="R429" s="3"/>
    </row>
    <row r="430" spans="1:18" ht="15.75" customHeight="1">
      <c r="A430" s="3"/>
      <c r="F430" s="152"/>
      <c r="G430" s="152"/>
      <c r="H430" s="153"/>
      <c r="I430" s="152"/>
      <c r="J430" s="152"/>
      <c r="K430" s="154"/>
      <c r="L430" s="155"/>
      <c r="M430" s="51"/>
      <c r="N430" s="3"/>
      <c r="O430" s="3"/>
      <c r="P430" s="3"/>
      <c r="Q430" s="3"/>
      <c r="R430" s="3"/>
    </row>
    <row r="431" spans="1:18" ht="15.75" customHeight="1">
      <c r="A431" s="3"/>
      <c r="F431" s="152"/>
      <c r="G431" s="152"/>
      <c r="H431" s="153"/>
      <c r="I431" s="152"/>
      <c r="J431" s="152"/>
      <c r="K431" s="154"/>
      <c r="L431" s="155"/>
      <c r="M431" s="51"/>
      <c r="N431" s="3"/>
      <c r="O431" s="3"/>
      <c r="P431" s="3"/>
      <c r="Q431" s="3"/>
      <c r="R431" s="3"/>
    </row>
    <row r="432" spans="1:18" ht="15.75" customHeight="1">
      <c r="A432" s="3"/>
      <c r="F432" s="152"/>
      <c r="G432" s="152"/>
      <c r="H432" s="153"/>
      <c r="I432" s="152"/>
      <c r="J432" s="152"/>
      <c r="K432" s="154"/>
      <c r="L432" s="155"/>
      <c r="M432" s="51"/>
      <c r="N432" s="3"/>
      <c r="O432" s="3"/>
      <c r="P432" s="3"/>
      <c r="Q432" s="3"/>
      <c r="R432" s="3"/>
    </row>
    <row r="433" spans="1:18" ht="15.75" customHeight="1">
      <c r="A433" s="3"/>
      <c r="F433" s="152"/>
      <c r="G433" s="152"/>
      <c r="H433" s="153"/>
      <c r="I433" s="152"/>
      <c r="J433" s="152"/>
      <c r="K433" s="154"/>
      <c r="L433" s="155"/>
      <c r="M433" s="51"/>
      <c r="N433" s="3"/>
      <c r="O433" s="3"/>
      <c r="P433" s="3"/>
      <c r="Q433" s="3"/>
      <c r="R433" s="3"/>
    </row>
    <row r="434" spans="1:18" ht="15.75" customHeight="1">
      <c r="A434" s="3"/>
      <c r="F434" s="152"/>
      <c r="G434" s="152"/>
      <c r="H434" s="153"/>
      <c r="I434" s="152"/>
      <c r="J434" s="152"/>
      <c r="K434" s="154"/>
      <c r="L434" s="155"/>
      <c r="M434" s="51"/>
      <c r="N434" s="3"/>
      <c r="O434" s="3"/>
      <c r="P434" s="3"/>
      <c r="Q434" s="3"/>
      <c r="R434" s="3"/>
    </row>
    <row r="435" spans="1:18" ht="15.75" customHeight="1">
      <c r="A435" s="3"/>
      <c r="F435" s="152"/>
      <c r="G435" s="152"/>
      <c r="H435" s="153"/>
      <c r="I435" s="152"/>
      <c r="J435" s="152"/>
      <c r="K435" s="154"/>
      <c r="L435" s="155"/>
      <c r="M435" s="51"/>
      <c r="N435" s="3"/>
      <c r="O435" s="3"/>
      <c r="P435" s="3"/>
      <c r="Q435" s="3"/>
      <c r="R435" s="3"/>
    </row>
    <row r="436" spans="1:18" ht="15.75" customHeight="1">
      <c r="A436" s="3"/>
      <c r="F436" s="152"/>
      <c r="G436" s="152"/>
      <c r="H436" s="153"/>
      <c r="I436" s="152"/>
      <c r="J436" s="152"/>
      <c r="K436" s="154"/>
      <c r="L436" s="155"/>
      <c r="M436" s="51"/>
      <c r="N436" s="3"/>
      <c r="O436" s="3"/>
      <c r="P436" s="3"/>
      <c r="Q436" s="3"/>
      <c r="R436" s="3"/>
    </row>
    <row r="437" spans="1:18" ht="15.75" customHeight="1">
      <c r="A437" s="3"/>
      <c r="F437" s="152"/>
      <c r="G437" s="152"/>
      <c r="H437" s="153"/>
      <c r="I437" s="152"/>
      <c r="J437" s="152"/>
      <c r="K437" s="154"/>
      <c r="L437" s="155"/>
      <c r="M437" s="51"/>
      <c r="N437" s="3"/>
      <c r="O437" s="3"/>
      <c r="P437" s="3"/>
      <c r="Q437" s="3"/>
      <c r="R437" s="3"/>
    </row>
    <row r="438" spans="1:18" ht="15.75" customHeight="1">
      <c r="A438" s="3"/>
      <c r="F438" s="152"/>
      <c r="G438" s="152"/>
      <c r="H438" s="153"/>
      <c r="I438" s="152"/>
      <c r="J438" s="152"/>
      <c r="K438" s="154"/>
      <c r="L438" s="155"/>
      <c r="M438" s="51"/>
      <c r="N438" s="3"/>
      <c r="O438" s="3"/>
      <c r="P438" s="3"/>
      <c r="Q438" s="3"/>
      <c r="R438" s="3"/>
    </row>
    <row r="439" spans="1:18" ht="15.75" customHeight="1">
      <c r="A439" s="3"/>
      <c r="F439" s="152"/>
      <c r="G439" s="152"/>
      <c r="H439" s="153"/>
      <c r="I439" s="152"/>
      <c r="J439" s="152"/>
      <c r="K439" s="154"/>
      <c r="L439" s="155"/>
      <c r="M439" s="51"/>
      <c r="N439" s="3"/>
      <c r="O439" s="3"/>
      <c r="P439" s="3"/>
      <c r="Q439" s="3"/>
      <c r="R439" s="3"/>
    </row>
    <row r="440" spans="1:18" ht="15.75" customHeight="1">
      <c r="A440" s="3"/>
      <c r="F440" s="152"/>
      <c r="G440" s="152"/>
      <c r="H440" s="153"/>
      <c r="I440" s="152"/>
      <c r="J440" s="152"/>
      <c r="K440" s="154"/>
      <c r="L440" s="155"/>
      <c r="M440" s="51"/>
      <c r="N440" s="3"/>
      <c r="O440" s="3"/>
      <c r="P440" s="3"/>
      <c r="Q440" s="3"/>
      <c r="R440" s="3"/>
    </row>
    <row r="441" spans="1:18" ht="15.75" customHeight="1">
      <c r="A441" s="3"/>
      <c r="F441" s="152"/>
      <c r="G441" s="152"/>
      <c r="H441" s="153"/>
      <c r="I441" s="152"/>
      <c r="J441" s="152"/>
      <c r="K441" s="154"/>
      <c r="L441" s="155"/>
      <c r="M441" s="51"/>
      <c r="N441" s="3"/>
      <c r="O441" s="3"/>
      <c r="P441" s="3"/>
      <c r="Q441" s="3"/>
      <c r="R441" s="3"/>
    </row>
    <row r="442" spans="1:18" ht="15.75" customHeight="1">
      <c r="A442" s="3"/>
      <c r="F442" s="152"/>
      <c r="G442" s="152"/>
      <c r="H442" s="153"/>
      <c r="I442" s="152"/>
      <c r="J442" s="152"/>
      <c r="K442" s="154"/>
      <c r="L442" s="155"/>
      <c r="M442" s="51"/>
      <c r="N442" s="3"/>
      <c r="O442" s="3"/>
      <c r="P442" s="3"/>
      <c r="Q442" s="3"/>
      <c r="R442" s="3"/>
    </row>
    <row r="443" spans="1:18" ht="15.75" customHeight="1">
      <c r="A443" s="3"/>
      <c r="F443" s="152"/>
      <c r="G443" s="152"/>
      <c r="H443" s="153"/>
      <c r="I443" s="152"/>
      <c r="J443" s="152"/>
      <c r="K443" s="154"/>
      <c r="L443" s="155"/>
      <c r="M443" s="51"/>
      <c r="N443" s="3"/>
      <c r="O443" s="3"/>
      <c r="P443" s="3"/>
      <c r="Q443" s="3"/>
      <c r="R443" s="3"/>
    </row>
    <row r="444" spans="1:18" ht="15.75" customHeight="1">
      <c r="A444" s="3"/>
      <c r="F444" s="152"/>
      <c r="G444" s="152"/>
      <c r="H444" s="153"/>
      <c r="I444" s="152"/>
      <c r="J444" s="152"/>
      <c r="K444" s="154"/>
      <c r="L444" s="155"/>
      <c r="M444" s="51"/>
      <c r="N444" s="3"/>
      <c r="O444" s="3"/>
      <c r="P444" s="3"/>
      <c r="Q444" s="3"/>
      <c r="R444" s="3"/>
    </row>
    <row r="445" spans="1:18" ht="15.75" customHeight="1">
      <c r="A445" s="3"/>
      <c r="F445" s="152"/>
      <c r="G445" s="152"/>
      <c r="H445" s="153"/>
      <c r="I445" s="152"/>
      <c r="J445" s="152"/>
      <c r="K445" s="154"/>
      <c r="L445" s="155"/>
      <c r="M445" s="51"/>
      <c r="N445" s="3"/>
      <c r="O445" s="3"/>
      <c r="P445" s="3"/>
      <c r="Q445" s="3"/>
      <c r="R445" s="3"/>
    </row>
    <row r="446" spans="1:18" ht="15.75" customHeight="1">
      <c r="A446" s="3"/>
      <c r="F446" s="152"/>
      <c r="G446" s="152"/>
      <c r="H446" s="153"/>
      <c r="I446" s="152"/>
      <c r="J446" s="152"/>
      <c r="K446" s="154"/>
      <c r="L446" s="155"/>
      <c r="M446" s="51"/>
      <c r="N446" s="3"/>
      <c r="O446" s="3"/>
      <c r="P446" s="3"/>
      <c r="Q446" s="3"/>
      <c r="R446" s="3"/>
    </row>
    <row r="447" spans="1:18" ht="15.75" customHeight="1">
      <c r="A447" s="3"/>
      <c r="F447" s="152"/>
      <c r="G447" s="152"/>
      <c r="H447" s="153"/>
      <c r="I447" s="152"/>
      <c r="J447" s="152"/>
      <c r="K447" s="154"/>
      <c r="L447" s="155"/>
      <c r="M447" s="51"/>
      <c r="N447" s="3"/>
      <c r="O447" s="3"/>
      <c r="P447" s="3"/>
      <c r="Q447" s="3"/>
      <c r="R447" s="3"/>
    </row>
    <row r="448" spans="1:18" ht="15.75" customHeight="1">
      <c r="A448" s="3"/>
      <c r="F448" s="152"/>
      <c r="G448" s="152"/>
      <c r="H448" s="153"/>
      <c r="I448" s="152"/>
      <c r="J448" s="152"/>
      <c r="K448" s="154"/>
      <c r="L448" s="155"/>
      <c r="M448" s="51"/>
      <c r="N448" s="3"/>
      <c r="O448" s="3"/>
      <c r="P448" s="3"/>
      <c r="Q448" s="3"/>
      <c r="R448" s="3"/>
    </row>
    <row r="449" spans="1:18" ht="15.75" customHeight="1">
      <c r="A449" s="3"/>
      <c r="F449" s="152"/>
      <c r="G449" s="152"/>
      <c r="H449" s="153"/>
      <c r="I449" s="152"/>
      <c r="J449" s="152"/>
      <c r="K449" s="154"/>
      <c r="L449" s="155"/>
      <c r="M449" s="51"/>
      <c r="N449" s="3"/>
      <c r="O449" s="3"/>
      <c r="P449" s="3"/>
      <c r="Q449" s="3"/>
      <c r="R449" s="3"/>
    </row>
    <row r="450" spans="1:18" ht="15.75" customHeight="1">
      <c r="A450" s="3"/>
      <c r="F450" s="152"/>
      <c r="G450" s="152"/>
      <c r="H450" s="153"/>
      <c r="I450" s="152"/>
      <c r="J450" s="152"/>
      <c r="K450" s="154"/>
      <c r="L450" s="155"/>
      <c r="M450" s="51"/>
      <c r="N450" s="3"/>
      <c r="O450" s="3"/>
      <c r="P450" s="3"/>
      <c r="Q450" s="3"/>
      <c r="R450" s="3"/>
    </row>
    <row r="451" spans="1:18" ht="15.75" customHeight="1">
      <c r="A451" s="3"/>
      <c r="F451" s="152"/>
      <c r="G451" s="152"/>
      <c r="H451" s="153"/>
      <c r="I451" s="152"/>
      <c r="J451" s="152"/>
      <c r="K451" s="154"/>
      <c r="L451" s="155"/>
      <c r="M451" s="51"/>
      <c r="N451" s="3"/>
      <c r="O451" s="3"/>
      <c r="P451" s="3"/>
      <c r="Q451" s="3"/>
      <c r="R451" s="3"/>
    </row>
    <row r="452" spans="1:18" ht="15.75" customHeight="1">
      <c r="A452" s="3"/>
      <c r="F452" s="152"/>
      <c r="G452" s="152"/>
      <c r="H452" s="153"/>
      <c r="I452" s="152"/>
      <c r="J452" s="152"/>
      <c r="K452" s="154"/>
      <c r="L452" s="155"/>
      <c r="M452" s="51"/>
      <c r="N452" s="3"/>
      <c r="O452" s="3"/>
      <c r="P452" s="3"/>
      <c r="Q452" s="3"/>
      <c r="R452" s="3"/>
    </row>
    <row r="453" spans="1:18" ht="15.75" customHeight="1">
      <c r="A453" s="3"/>
      <c r="F453" s="152"/>
      <c r="G453" s="152"/>
      <c r="H453" s="153"/>
      <c r="I453" s="152"/>
      <c r="J453" s="152"/>
      <c r="K453" s="154"/>
      <c r="L453" s="155"/>
      <c r="M453" s="51"/>
      <c r="N453" s="3"/>
      <c r="O453" s="3"/>
      <c r="P453" s="3"/>
      <c r="Q453" s="3"/>
      <c r="R453" s="3"/>
    </row>
    <row r="454" spans="1:18" ht="15.75" customHeight="1">
      <c r="A454" s="3"/>
      <c r="F454" s="152"/>
      <c r="G454" s="152"/>
      <c r="H454" s="153"/>
      <c r="I454" s="152"/>
      <c r="J454" s="152"/>
      <c r="K454" s="154"/>
      <c r="L454" s="155"/>
      <c r="M454" s="51"/>
      <c r="N454" s="3"/>
      <c r="O454" s="3"/>
      <c r="P454" s="3"/>
      <c r="Q454" s="3"/>
      <c r="R454" s="3"/>
    </row>
    <row r="455" spans="1:18" ht="15.75" customHeight="1">
      <c r="A455" s="3"/>
      <c r="F455" s="152"/>
      <c r="G455" s="152"/>
      <c r="H455" s="153"/>
      <c r="I455" s="152"/>
      <c r="J455" s="152"/>
      <c r="K455" s="154"/>
      <c r="L455" s="155"/>
      <c r="M455" s="51"/>
      <c r="N455" s="3"/>
      <c r="O455" s="3"/>
      <c r="P455" s="3"/>
      <c r="Q455" s="3"/>
      <c r="R455" s="3"/>
    </row>
    <row r="456" spans="1:18" ht="15.75" customHeight="1">
      <c r="A456" s="3"/>
      <c r="F456" s="152"/>
      <c r="G456" s="152"/>
      <c r="H456" s="153"/>
      <c r="I456" s="152"/>
      <c r="J456" s="152"/>
      <c r="K456" s="154"/>
      <c r="L456" s="155"/>
      <c r="M456" s="51"/>
      <c r="N456" s="3"/>
      <c r="O456" s="3"/>
      <c r="P456" s="3"/>
      <c r="Q456" s="3"/>
      <c r="R456" s="3"/>
    </row>
    <row r="457" spans="1:18" ht="15.75" customHeight="1">
      <c r="A457" s="3"/>
      <c r="F457" s="152"/>
      <c r="G457" s="152"/>
      <c r="H457" s="153"/>
      <c r="I457" s="152"/>
      <c r="J457" s="152"/>
      <c r="K457" s="154"/>
      <c r="L457" s="155"/>
      <c r="M457" s="51"/>
      <c r="N457" s="3"/>
      <c r="O457" s="3"/>
      <c r="P457" s="3"/>
      <c r="Q457" s="3"/>
      <c r="R457" s="3"/>
    </row>
    <row r="458" spans="1:18" ht="15.75" customHeight="1">
      <c r="A458" s="3"/>
      <c r="F458" s="152"/>
      <c r="G458" s="152"/>
      <c r="H458" s="153"/>
      <c r="I458" s="152"/>
      <c r="J458" s="152"/>
      <c r="K458" s="154"/>
      <c r="L458" s="155"/>
      <c r="M458" s="51"/>
      <c r="N458" s="3"/>
      <c r="O458" s="3"/>
      <c r="P458" s="3"/>
      <c r="Q458" s="3"/>
      <c r="R458" s="3"/>
    </row>
    <row r="459" spans="1:18" ht="15.75" customHeight="1">
      <c r="A459" s="3"/>
      <c r="F459" s="152"/>
      <c r="G459" s="152"/>
      <c r="H459" s="153"/>
      <c r="I459" s="152"/>
      <c r="J459" s="152"/>
      <c r="K459" s="154"/>
      <c r="L459" s="155"/>
      <c r="M459" s="51"/>
      <c r="N459" s="3"/>
      <c r="O459" s="3"/>
      <c r="P459" s="3"/>
      <c r="Q459" s="3"/>
      <c r="R459" s="3"/>
    </row>
    <row r="460" spans="1:18" ht="15.75" customHeight="1">
      <c r="A460" s="3"/>
      <c r="F460" s="152"/>
      <c r="G460" s="152"/>
      <c r="H460" s="153"/>
      <c r="I460" s="152"/>
      <c r="J460" s="152"/>
      <c r="K460" s="154"/>
      <c r="L460" s="155"/>
      <c r="M460" s="51"/>
      <c r="N460" s="3"/>
      <c r="O460" s="3"/>
      <c r="P460" s="3"/>
      <c r="Q460" s="3"/>
      <c r="R460" s="3"/>
    </row>
    <row r="461" spans="1:18" ht="15.75" customHeight="1">
      <c r="A461" s="3"/>
      <c r="F461" s="152"/>
      <c r="G461" s="152"/>
      <c r="H461" s="153"/>
      <c r="I461" s="152"/>
      <c r="J461" s="152"/>
      <c r="K461" s="154"/>
      <c r="L461" s="155"/>
      <c r="M461" s="51"/>
      <c r="N461" s="3"/>
      <c r="O461" s="3"/>
      <c r="P461" s="3"/>
      <c r="Q461" s="3"/>
      <c r="R461" s="3"/>
    </row>
    <row r="462" spans="1:18" ht="15.75" customHeight="1">
      <c r="A462" s="3"/>
      <c r="F462" s="152"/>
      <c r="G462" s="152"/>
      <c r="H462" s="153"/>
      <c r="I462" s="152"/>
      <c r="J462" s="152"/>
      <c r="K462" s="154"/>
      <c r="L462" s="155"/>
      <c r="M462" s="51"/>
      <c r="N462" s="3"/>
      <c r="O462" s="3"/>
      <c r="P462" s="3"/>
      <c r="Q462" s="3"/>
      <c r="R462" s="3"/>
    </row>
    <row r="463" spans="1:18" ht="15.75" customHeight="1">
      <c r="A463" s="3"/>
      <c r="F463" s="152"/>
      <c r="G463" s="152"/>
      <c r="H463" s="153"/>
      <c r="I463" s="152"/>
      <c r="J463" s="152"/>
      <c r="K463" s="154"/>
      <c r="L463" s="155"/>
      <c r="M463" s="51"/>
      <c r="N463" s="3"/>
      <c r="O463" s="3"/>
      <c r="P463" s="3"/>
      <c r="Q463" s="3"/>
      <c r="R463" s="3"/>
    </row>
    <row r="464" spans="1:18" ht="15.75" customHeight="1">
      <c r="A464" s="3"/>
      <c r="F464" s="152"/>
      <c r="G464" s="152"/>
      <c r="H464" s="153"/>
      <c r="I464" s="152"/>
      <c r="J464" s="152"/>
      <c r="K464" s="154"/>
      <c r="L464" s="155"/>
      <c r="M464" s="51"/>
      <c r="N464" s="3"/>
      <c r="O464" s="3"/>
      <c r="P464" s="3"/>
      <c r="Q464" s="3"/>
      <c r="R464" s="3"/>
    </row>
    <row r="465" spans="1:18" ht="15.75" customHeight="1">
      <c r="A465" s="3"/>
      <c r="F465" s="152"/>
      <c r="G465" s="152"/>
      <c r="H465" s="153"/>
      <c r="I465" s="152"/>
      <c r="J465" s="152"/>
      <c r="K465" s="154"/>
      <c r="L465" s="155"/>
      <c r="M465" s="51"/>
      <c r="N465" s="3"/>
      <c r="O465" s="3"/>
      <c r="P465" s="3"/>
      <c r="Q465" s="3"/>
      <c r="R465" s="3"/>
    </row>
    <row r="466" spans="1:18" ht="15.75" customHeight="1">
      <c r="A466" s="3"/>
      <c r="F466" s="152"/>
      <c r="G466" s="152"/>
      <c r="H466" s="153"/>
      <c r="I466" s="152"/>
      <c r="J466" s="152"/>
      <c r="K466" s="154"/>
      <c r="L466" s="155"/>
      <c r="M466" s="51"/>
      <c r="N466" s="3"/>
      <c r="O466" s="3"/>
      <c r="P466" s="3"/>
      <c r="Q466" s="3"/>
      <c r="R466" s="3"/>
    </row>
    <row r="467" spans="1:18" ht="15.75" customHeight="1">
      <c r="A467" s="3"/>
      <c r="F467" s="152"/>
      <c r="G467" s="152"/>
      <c r="H467" s="153"/>
      <c r="I467" s="152"/>
      <c r="J467" s="152"/>
      <c r="K467" s="154"/>
      <c r="L467" s="155"/>
      <c r="M467" s="51"/>
      <c r="N467" s="3"/>
      <c r="O467" s="3"/>
      <c r="P467" s="3"/>
      <c r="Q467" s="3"/>
      <c r="R467" s="3"/>
    </row>
    <row r="468" spans="1:18" ht="15.75" customHeight="1">
      <c r="A468" s="3"/>
      <c r="F468" s="152"/>
      <c r="G468" s="152"/>
      <c r="H468" s="153"/>
      <c r="I468" s="152"/>
      <c r="J468" s="152"/>
      <c r="K468" s="154"/>
      <c r="L468" s="155"/>
      <c r="M468" s="51"/>
      <c r="N468" s="3"/>
      <c r="O468" s="3"/>
      <c r="P468" s="3"/>
      <c r="Q468" s="3"/>
      <c r="R468" s="3"/>
    </row>
    <row r="469" spans="1:18" ht="15.75" customHeight="1">
      <c r="A469" s="3"/>
      <c r="F469" s="152"/>
      <c r="G469" s="152"/>
      <c r="H469" s="153"/>
      <c r="I469" s="152"/>
      <c r="J469" s="152"/>
      <c r="K469" s="154"/>
      <c r="L469" s="155"/>
      <c r="M469" s="51"/>
      <c r="N469" s="3"/>
      <c r="O469" s="3"/>
      <c r="P469" s="3"/>
      <c r="Q469" s="3"/>
      <c r="R469" s="3"/>
    </row>
    <row r="470" spans="1:18" ht="15.75" customHeight="1">
      <c r="A470" s="3"/>
      <c r="F470" s="152"/>
      <c r="G470" s="152"/>
      <c r="H470" s="153"/>
      <c r="I470" s="152"/>
      <c r="J470" s="152"/>
      <c r="K470" s="154"/>
      <c r="L470" s="155"/>
      <c r="M470" s="51"/>
      <c r="N470" s="3"/>
      <c r="O470" s="3"/>
      <c r="P470" s="3"/>
      <c r="Q470" s="3"/>
      <c r="R470" s="3"/>
    </row>
    <row r="471" spans="1:18" ht="15.75" customHeight="1">
      <c r="A471" s="3"/>
      <c r="F471" s="152"/>
      <c r="G471" s="152"/>
      <c r="H471" s="153"/>
      <c r="I471" s="152"/>
      <c r="J471" s="152"/>
      <c r="K471" s="154"/>
      <c r="L471" s="155"/>
      <c r="M471" s="51"/>
      <c r="N471" s="3"/>
      <c r="O471" s="3"/>
      <c r="P471" s="3"/>
      <c r="Q471" s="3"/>
      <c r="R471" s="3"/>
    </row>
    <row r="472" spans="1:18" ht="15.75" customHeight="1">
      <c r="A472" s="3"/>
      <c r="F472" s="152"/>
      <c r="G472" s="152"/>
      <c r="H472" s="153"/>
      <c r="I472" s="152"/>
      <c r="J472" s="152"/>
      <c r="K472" s="154"/>
      <c r="L472" s="155"/>
      <c r="M472" s="51"/>
      <c r="N472" s="3"/>
      <c r="O472" s="3"/>
      <c r="P472" s="3"/>
      <c r="Q472" s="3"/>
      <c r="R472" s="3"/>
    </row>
    <row r="473" spans="1:18" ht="15.75" customHeight="1">
      <c r="A473" s="3"/>
      <c r="F473" s="152"/>
      <c r="G473" s="152"/>
      <c r="H473" s="153"/>
      <c r="I473" s="152"/>
      <c r="J473" s="152"/>
      <c r="K473" s="154"/>
      <c r="L473" s="155"/>
      <c r="M473" s="51"/>
      <c r="N473" s="3"/>
      <c r="O473" s="3"/>
      <c r="P473" s="3"/>
      <c r="Q473" s="3"/>
      <c r="R473" s="3"/>
    </row>
    <row r="474" spans="1:18" ht="15.75" customHeight="1">
      <c r="A474" s="3"/>
      <c r="F474" s="152"/>
      <c r="G474" s="152"/>
      <c r="H474" s="153"/>
      <c r="I474" s="152"/>
      <c r="J474" s="152"/>
      <c r="K474" s="154"/>
      <c r="L474" s="155"/>
      <c r="M474" s="51"/>
      <c r="N474" s="3"/>
      <c r="O474" s="3"/>
      <c r="P474" s="3"/>
      <c r="Q474" s="3"/>
      <c r="R474" s="3"/>
    </row>
    <row r="475" spans="1:18" ht="15.75" customHeight="1">
      <c r="A475" s="3"/>
      <c r="F475" s="152"/>
      <c r="G475" s="152"/>
      <c r="H475" s="153"/>
      <c r="I475" s="152"/>
      <c r="J475" s="152"/>
      <c r="K475" s="154"/>
      <c r="L475" s="155"/>
      <c r="M475" s="51"/>
      <c r="N475" s="3"/>
      <c r="O475" s="3"/>
      <c r="P475" s="3"/>
      <c r="Q475" s="3"/>
      <c r="R475" s="3"/>
    </row>
    <row r="476" spans="1:18" ht="15.75" customHeight="1">
      <c r="A476" s="3"/>
      <c r="F476" s="152"/>
      <c r="G476" s="152"/>
      <c r="H476" s="153"/>
      <c r="I476" s="152"/>
      <c r="J476" s="152"/>
      <c r="K476" s="154"/>
      <c r="L476" s="155"/>
      <c r="M476" s="51"/>
      <c r="N476" s="3"/>
      <c r="O476" s="3"/>
      <c r="P476" s="3"/>
      <c r="Q476" s="3"/>
      <c r="R476" s="3"/>
    </row>
    <row r="477" spans="1:18" ht="15.75" customHeight="1">
      <c r="A477" s="3"/>
      <c r="F477" s="152"/>
      <c r="G477" s="152"/>
      <c r="H477" s="153"/>
      <c r="I477" s="152"/>
      <c r="J477" s="152"/>
      <c r="K477" s="154"/>
      <c r="L477" s="155"/>
      <c r="M477" s="51"/>
      <c r="N477" s="3"/>
      <c r="O477" s="3"/>
      <c r="P477" s="3"/>
      <c r="Q477" s="3"/>
      <c r="R477" s="3"/>
    </row>
    <row r="478" spans="1:18" ht="15.75" customHeight="1">
      <c r="A478" s="3"/>
      <c r="F478" s="152"/>
      <c r="G478" s="152"/>
      <c r="H478" s="153"/>
      <c r="I478" s="152"/>
      <c r="J478" s="152"/>
      <c r="K478" s="154"/>
      <c r="L478" s="155"/>
      <c r="M478" s="51"/>
      <c r="N478" s="3"/>
      <c r="O478" s="3"/>
      <c r="P478" s="3"/>
      <c r="Q478" s="3"/>
      <c r="R478" s="3"/>
    </row>
    <row r="479" spans="1:18" ht="15.75" customHeight="1">
      <c r="A479" s="3"/>
      <c r="F479" s="152"/>
      <c r="G479" s="152"/>
      <c r="H479" s="153"/>
      <c r="I479" s="152"/>
      <c r="J479" s="152"/>
      <c r="K479" s="154"/>
      <c r="L479" s="155"/>
      <c r="M479" s="51"/>
      <c r="N479" s="3"/>
      <c r="O479" s="3"/>
      <c r="P479" s="3"/>
      <c r="Q479" s="3"/>
      <c r="R479" s="3"/>
    </row>
    <row r="480" spans="1:18" ht="15.75" customHeight="1">
      <c r="A480" s="3"/>
      <c r="F480" s="152"/>
      <c r="G480" s="152"/>
      <c r="H480" s="153"/>
      <c r="I480" s="152"/>
      <c r="J480" s="152"/>
      <c r="K480" s="154"/>
      <c r="L480" s="155"/>
      <c r="M480" s="51"/>
      <c r="N480" s="3"/>
      <c r="O480" s="3"/>
      <c r="P480" s="3"/>
      <c r="Q480" s="3"/>
      <c r="R480" s="3"/>
    </row>
    <row r="481" spans="1:18" ht="15.75" customHeight="1">
      <c r="A481" s="3"/>
      <c r="F481" s="152"/>
      <c r="G481" s="152"/>
      <c r="H481" s="153"/>
      <c r="I481" s="152"/>
      <c r="J481" s="152"/>
      <c r="K481" s="154"/>
      <c r="L481" s="155"/>
      <c r="M481" s="51"/>
      <c r="N481" s="3"/>
      <c r="O481" s="3"/>
      <c r="P481" s="3"/>
      <c r="Q481" s="3"/>
      <c r="R481" s="3"/>
    </row>
    <row r="482" spans="1:18" ht="15.75" customHeight="1">
      <c r="A482" s="3"/>
      <c r="F482" s="152"/>
      <c r="G482" s="152"/>
      <c r="H482" s="153"/>
      <c r="I482" s="152"/>
      <c r="J482" s="152"/>
      <c r="K482" s="154"/>
      <c r="L482" s="155"/>
      <c r="M482" s="51"/>
      <c r="N482" s="3"/>
      <c r="O482" s="3"/>
      <c r="P482" s="3"/>
      <c r="Q482" s="3"/>
      <c r="R482" s="3"/>
    </row>
    <row r="483" spans="1:18" ht="15.75" customHeight="1">
      <c r="A483" s="3"/>
      <c r="F483" s="152"/>
      <c r="G483" s="152"/>
      <c r="H483" s="153"/>
      <c r="I483" s="152"/>
      <c r="J483" s="152"/>
      <c r="K483" s="154"/>
      <c r="L483" s="155"/>
      <c r="M483" s="51"/>
      <c r="N483" s="3"/>
      <c r="O483" s="3"/>
      <c r="P483" s="3"/>
      <c r="Q483" s="3"/>
      <c r="R483" s="3"/>
    </row>
    <row r="484" spans="1:18" ht="15.75" customHeight="1">
      <c r="A484" s="3"/>
      <c r="F484" s="152"/>
      <c r="G484" s="152"/>
      <c r="H484" s="153"/>
      <c r="I484" s="152"/>
      <c r="J484" s="152"/>
      <c r="K484" s="154"/>
      <c r="L484" s="155"/>
      <c r="M484" s="51"/>
      <c r="N484" s="3"/>
      <c r="O484" s="3"/>
      <c r="P484" s="3"/>
      <c r="Q484" s="3"/>
      <c r="R484" s="3"/>
    </row>
    <row r="485" spans="1:18" ht="15.75" customHeight="1">
      <c r="A485" s="3"/>
      <c r="F485" s="152"/>
      <c r="G485" s="152"/>
      <c r="H485" s="153"/>
      <c r="I485" s="152"/>
      <c r="J485" s="152"/>
      <c r="K485" s="154"/>
      <c r="L485" s="155"/>
      <c r="M485" s="51"/>
      <c r="N485" s="3"/>
      <c r="O485" s="3"/>
      <c r="P485" s="3"/>
      <c r="Q485" s="3"/>
      <c r="R485" s="3"/>
    </row>
    <row r="486" spans="1:18" ht="15.75" customHeight="1">
      <c r="A486" s="3"/>
      <c r="F486" s="152"/>
      <c r="G486" s="152"/>
      <c r="H486" s="153"/>
      <c r="I486" s="152"/>
      <c r="J486" s="152"/>
      <c r="K486" s="154"/>
      <c r="L486" s="155"/>
      <c r="M486" s="51"/>
      <c r="N486" s="3"/>
      <c r="O486" s="3"/>
      <c r="P486" s="3"/>
      <c r="Q486" s="3"/>
      <c r="R486" s="3"/>
    </row>
    <row r="487" spans="1:18" ht="15.75" customHeight="1">
      <c r="A487" s="3"/>
      <c r="F487" s="152"/>
      <c r="G487" s="152"/>
      <c r="H487" s="153"/>
      <c r="I487" s="152"/>
      <c r="J487" s="152"/>
      <c r="K487" s="154"/>
      <c r="L487" s="155"/>
      <c r="M487" s="51"/>
      <c r="N487" s="3"/>
      <c r="O487" s="3"/>
      <c r="P487" s="3"/>
      <c r="Q487" s="3"/>
      <c r="R487" s="3"/>
    </row>
    <row r="488" spans="1:18" ht="15.75" customHeight="1">
      <c r="A488" s="3"/>
      <c r="F488" s="152"/>
      <c r="G488" s="152"/>
      <c r="H488" s="153"/>
      <c r="I488" s="152"/>
      <c r="J488" s="152"/>
      <c r="K488" s="154"/>
      <c r="L488" s="155"/>
      <c r="M488" s="51"/>
      <c r="N488" s="3"/>
      <c r="O488" s="3"/>
      <c r="P488" s="3"/>
      <c r="Q488" s="3"/>
      <c r="R488" s="3"/>
    </row>
    <row r="489" spans="1:18" ht="15.75" customHeight="1">
      <c r="A489" s="3"/>
      <c r="F489" s="152"/>
      <c r="G489" s="152"/>
      <c r="H489" s="153"/>
      <c r="I489" s="152"/>
      <c r="J489" s="152"/>
      <c r="K489" s="154"/>
      <c r="L489" s="155"/>
      <c r="M489" s="51"/>
      <c r="N489" s="3"/>
      <c r="O489" s="3"/>
      <c r="P489" s="3"/>
      <c r="Q489" s="3"/>
      <c r="R489" s="3"/>
    </row>
    <row r="490" spans="1:18" ht="15.75" customHeight="1">
      <c r="A490" s="3"/>
      <c r="F490" s="152"/>
      <c r="G490" s="152"/>
      <c r="H490" s="153"/>
      <c r="I490" s="152"/>
      <c r="J490" s="152"/>
      <c r="K490" s="154"/>
      <c r="L490" s="155"/>
      <c r="M490" s="51"/>
      <c r="N490" s="3"/>
      <c r="O490" s="3"/>
      <c r="P490" s="3"/>
      <c r="Q490" s="3"/>
      <c r="R490" s="3"/>
    </row>
    <row r="491" spans="1:18" ht="15.75" customHeight="1">
      <c r="A491" s="3"/>
      <c r="F491" s="152"/>
      <c r="G491" s="152"/>
      <c r="H491" s="153"/>
      <c r="I491" s="152"/>
      <c r="J491" s="152"/>
      <c r="K491" s="154"/>
      <c r="L491" s="155"/>
      <c r="M491" s="51"/>
      <c r="N491" s="3"/>
      <c r="O491" s="3"/>
      <c r="P491" s="3"/>
      <c r="Q491" s="3"/>
      <c r="R491" s="3"/>
    </row>
    <row r="492" spans="1:18" ht="15.75" customHeight="1">
      <c r="A492" s="3"/>
      <c r="F492" s="152"/>
      <c r="G492" s="152"/>
      <c r="H492" s="153"/>
      <c r="I492" s="152"/>
      <c r="J492" s="152"/>
      <c r="K492" s="154"/>
      <c r="L492" s="155"/>
      <c r="M492" s="51"/>
      <c r="N492" s="3"/>
      <c r="O492" s="3"/>
      <c r="P492" s="3"/>
      <c r="Q492" s="3"/>
      <c r="R492" s="3"/>
    </row>
    <row r="493" spans="1:18" ht="15.75" customHeight="1">
      <c r="A493" s="3"/>
      <c r="F493" s="152"/>
      <c r="G493" s="152"/>
      <c r="H493" s="153"/>
      <c r="I493" s="152"/>
      <c r="J493" s="152"/>
      <c r="K493" s="154"/>
      <c r="L493" s="155"/>
      <c r="M493" s="51"/>
      <c r="N493" s="3"/>
      <c r="O493" s="3"/>
      <c r="P493" s="3"/>
      <c r="Q493" s="3"/>
      <c r="R493" s="3"/>
    </row>
    <row r="494" spans="1:18" ht="15.75" customHeight="1">
      <c r="A494" s="3"/>
      <c r="F494" s="152"/>
      <c r="G494" s="152"/>
      <c r="H494" s="153"/>
      <c r="I494" s="152"/>
      <c r="J494" s="152"/>
      <c r="K494" s="154"/>
      <c r="L494" s="155"/>
      <c r="M494" s="51"/>
      <c r="N494" s="3"/>
      <c r="O494" s="3"/>
      <c r="P494" s="3"/>
      <c r="Q494" s="3"/>
      <c r="R494" s="3"/>
    </row>
    <row r="495" spans="1:18" ht="15.75" customHeight="1">
      <c r="A495" s="3"/>
      <c r="F495" s="152"/>
      <c r="G495" s="152"/>
      <c r="H495" s="153"/>
      <c r="I495" s="152"/>
      <c r="J495" s="152"/>
      <c r="K495" s="154"/>
      <c r="L495" s="155"/>
      <c r="M495" s="51"/>
      <c r="N495" s="3"/>
      <c r="O495" s="3"/>
      <c r="P495" s="3"/>
      <c r="Q495" s="3"/>
      <c r="R495" s="3"/>
    </row>
    <row r="496" spans="1:18" ht="15.75" customHeight="1">
      <c r="A496" s="3"/>
      <c r="F496" s="152"/>
      <c r="G496" s="152"/>
      <c r="H496" s="153"/>
      <c r="I496" s="152"/>
      <c r="J496" s="152"/>
      <c r="K496" s="154"/>
      <c r="L496" s="155"/>
      <c r="M496" s="51"/>
      <c r="N496" s="3"/>
      <c r="O496" s="3"/>
      <c r="P496" s="3"/>
      <c r="Q496" s="3"/>
      <c r="R496" s="3"/>
    </row>
    <row r="497" spans="1:18" ht="15.75" customHeight="1">
      <c r="A497" s="3"/>
      <c r="F497" s="152"/>
      <c r="G497" s="152"/>
      <c r="H497" s="153"/>
      <c r="I497" s="152"/>
      <c r="J497" s="152"/>
      <c r="K497" s="154"/>
      <c r="L497" s="155"/>
      <c r="M497" s="51"/>
      <c r="N497" s="3"/>
      <c r="O497" s="3"/>
      <c r="P497" s="3"/>
      <c r="Q497" s="3"/>
      <c r="R497" s="3"/>
    </row>
    <row r="498" spans="1:18" ht="15.75" customHeight="1">
      <c r="A498" s="3"/>
      <c r="F498" s="152"/>
      <c r="G498" s="152"/>
      <c r="H498" s="153"/>
      <c r="I498" s="152"/>
      <c r="J498" s="152"/>
      <c r="K498" s="154"/>
      <c r="L498" s="155"/>
      <c r="M498" s="51"/>
      <c r="N498" s="3"/>
      <c r="O498" s="3"/>
      <c r="P498" s="3"/>
      <c r="Q498" s="3"/>
      <c r="R498" s="3"/>
    </row>
    <row r="499" spans="1:18" ht="15.75" customHeight="1">
      <c r="A499" s="3"/>
      <c r="F499" s="152"/>
      <c r="G499" s="152"/>
      <c r="H499" s="153"/>
      <c r="I499" s="152"/>
      <c r="J499" s="152"/>
      <c r="K499" s="154"/>
      <c r="L499" s="155"/>
      <c r="M499" s="51"/>
      <c r="N499" s="3"/>
      <c r="O499" s="3"/>
      <c r="P499" s="3"/>
      <c r="Q499" s="3"/>
      <c r="R499" s="3"/>
    </row>
    <row r="500" spans="1:18" ht="15.75" customHeight="1">
      <c r="A500" s="3"/>
      <c r="F500" s="152"/>
      <c r="G500" s="152"/>
      <c r="H500" s="153"/>
      <c r="I500" s="152"/>
      <c r="J500" s="152"/>
      <c r="K500" s="154"/>
      <c r="L500" s="155"/>
      <c r="M500" s="51"/>
      <c r="N500" s="3"/>
      <c r="O500" s="3"/>
      <c r="P500" s="3"/>
      <c r="Q500" s="3"/>
      <c r="R500" s="3"/>
    </row>
    <row r="501" spans="1:18" ht="15.75" customHeight="1">
      <c r="A501" s="3"/>
      <c r="F501" s="152"/>
      <c r="G501" s="152"/>
      <c r="H501" s="153"/>
      <c r="I501" s="152"/>
      <c r="J501" s="152"/>
      <c r="K501" s="154"/>
      <c r="L501" s="155"/>
      <c r="M501" s="51"/>
      <c r="N501" s="3"/>
      <c r="O501" s="3"/>
      <c r="P501" s="3"/>
      <c r="Q501" s="3"/>
      <c r="R501" s="3"/>
    </row>
    <row r="502" spans="1:18" ht="15.75" customHeight="1">
      <c r="A502" s="3"/>
      <c r="F502" s="152"/>
      <c r="G502" s="152"/>
      <c r="H502" s="153"/>
      <c r="I502" s="152"/>
      <c r="J502" s="152"/>
      <c r="K502" s="154"/>
      <c r="L502" s="155"/>
      <c r="M502" s="51"/>
      <c r="N502" s="3"/>
      <c r="O502" s="3"/>
      <c r="P502" s="3"/>
      <c r="Q502" s="3"/>
      <c r="R502" s="3"/>
    </row>
    <row r="503" spans="1:18" ht="15.75" customHeight="1">
      <c r="A503" s="3"/>
      <c r="F503" s="152"/>
      <c r="G503" s="152"/>
      <c r="H503" s="153"/>
      <c r="I503" s="152"/>
      <c r="J503" s="152"/>
      <c r="K503" s="154"/>
      <c r="L503" s="155"/>
      <c r="M503" s="51"/>
      <c r="N503" s="3"/>
      <c r="O503" s="3"/>
      <c r="P503" s="3"/>
      <c r="Q503" s="3"/>
      <c r="R503" s="3"/>
    </row>
    <row r="504" spans="1:18" ht="15.75" customHeight="1">
      <c r="A504" s="3"/>
      <c r="F504" s="152"/>
      <c r="G504" s="152"/>
      <c r="H504" s="153"/>
      <c r="I504" s="152"/>
      <c r="J504" s="152"/>
      <c r="K504" s="154"/>
      <c r="L504" s="155"/>
      <c r="M504" s="51"/>
      <c r="N504" s="3"/>
      <c r="O504" s="3"/>
      <c r="P504" s="3"/>
      <c r="Q504" s="3"/>
      <c r="R504" s="3"/>
    </row>
    <row r="505" spans="1:18" ht="15.75" customHeight="1">
      <c r="A505" s="3"/>
      <c r="F505" s="152"/>
      <c r="G505" s="152"/>
      <c r="H505" s="153"/>
      <c r="I505" s="152"/>
      <c r="J505" s="152"/>
      <c r="K505" s="154"/>
      <c r="L505" s="155"/>
      <c r="M505" s="51"/>
      <c r="N505" s="3"/>
      <c r="O505" s="3"/>
      <c r="P505" s="3"/>
      <c r="Q505" s="3"/>
      <c r="R505" s="3"/>
    </row>
    <row r="506" spans="1:18" ht="15.75" customHeight="1">
      <c r="A506" s="3"/>
      <c r="F506" s="152"/>
      <c r="G506" s="152"/>
      <c r="H506" s="153"/>
      <c r="I506" s="152"/>
      <c r="J506" s="152"/>
      <c r="K506" s="154"/>
      <c r="L506" s="155"/>
      <c r="M506" s="51"/>
      <c r="N506" s="3"/>
      <c r="O506" s="3"/>
      <c r="P506" s="3"/>
      <c r="Q506" s="3"/>
      <c r="R506" s="3"/>
    </row>
    <row r="507" spans="1:18" ht="15.75" customHeight="1">
      <c r="A507" s="3"/>
      <c r="F507" s="152"/>
      <c r="G507" s="152"/>
      <c r="H507" s="153"/>
      <c r="I507" s="152"/>
      <c r="J507" s="152"/>
      <c r="K507" s="154"/>
      <c r="L507" s="155"/>
      <c r="M507" s="51"/>
      <c r="N507" s="3"/>
      <c r="O507" s="3"/>
      <c r="P507" s="3"/>
      <c r="Q507" s="3"/>
      <c r="R507" s="3"/>
    </row>
    <row r="508" spans="1:18" ht="15.75" customHeight="1">
      <c r="A508" s="3"/>
      <c r="F508" s="152"/>
      <c r="G508" s="152"/>
      <c r="H508" s="153"/>
      <c r="I508" s="152"/>
      <c r="J508" s="152"/>
      <c r="K508" s="154"/>
      <c r="L508" s="155"/>
      <c r="M508" s="51"/>
      <c r="N508" s="3"/>
      <c r="O508" s="3"/>
      <c r="P508" s="3"/>
      <c r="Q508" s="3"/>
      <c r="R508" s="3"/>
    </row>
    <row r="509" spans="1:18" ht="15.75" customHeight="1">
      <c r="A509" s="3"/>
      <c r="F509" s="152"/>
      <c r="G509" s="152"/>
      <c r="H509" s="153"/>
      <c r="I509" s="152"/>
      <c r="J509" s="152"/>
      <c r="K509" s="154"/>
      <c r="L509" s="155"/>
      <c r="M509" s="51"/>
      <c r="N509" s="3"/>
      <c r="O509" s="3"/>
      <c r="P509" s="3"/>
      <c r="Q509" s="3"/>
      <c r="R509" s="3"/>
    </row>
    <row r="510" spans="1:18" ht="15.75" customHeight="1">
      <c r="A510" s="3"/>
      <c r="F510" s="152"/>
      <c r="G510" s="152"/>
      <c r="H510" s="153"/>
      <c r="I510" s="152"/>
      <c r="J510" s="152"/>
      <c r="K510" s="154"/>
      <c r="L510" s="155"/>
      <c r="M510" s="51"/>
      <c r="N510" s="3"/>
      <c r="O510" s="3"/>
      <c r="P510" s="3"/>
      <c r="Q510" s="3"/>
      <c r="R510" s="3"/>
    </row>
    <row r="511" spans="1:18" ht="15.75" customHeight="1">
      <c r="A511" s="3"/>
      <c r="F511" s="152"/>
      <c r="G511" s="152"/>
      <c r="H511" s="153"/>
      <c r="I511" s="152"/>
      <c r="J511" s="152"/>
      <c r="K511" s="154"/>
      <c r="L511" s="155"/>
      <c r="M511" s="51"/>
      <c r="N511" s="3"/>
      <c r="O511" s="3"/>
      <c r="P511" s="3"/>
      <c r="Q511" s="3"/>
      <c r="R511" s="3"/>
    </row>
    <row r="512" spans="1:18" ht="15.75" customHeight="1">
      <c r="A512" s="3"/>
      <c r="F512" s="152"/>
      <c r="G512" s="152"/>
      <c r="H512" s="153"/>
      <c r="I512" s="152"/>
      <c r="J512" s="152"/>
      <c r="K512" s="154"/>
      <c r="L512" s="155"/>
      <c r="M512" s="51"/>
      <c r="N512" s="3"/>
      <c r="O512" s="3"/>
      <c r="P512" s="3"/>
      <c r="Q512" s="3"/>
      <c r="R512" s="3"/>
    </row>
    <row r="513" spans="1:18" ht="15.75" customHeight="1">
      <c r="A513" s="3"/>
      <c r="F513" s="152"/>
      <c r="G513" s="152"/>
      <c r="H513" s="153"/>
      <c r="I513" s="152"/>
      <c r="J513" s="152"/>
      <c r="K513" s="154"/>
      <c r="L513" s="155"/>
      <c r="M513" s="51"/>
      <c r="N513" s="3"/>
      <c r="O513" s="3"/>
      <c r="P513" s="3"/>
      <c r="Q513" s="3"/>
      <c r="R513" s="3"/>
    </row>
    <row r="514" spans="1:18" ht="15.75" customHeight="1">
      <c r="A514" s="3"/>
      <c r="F514" s="152"/>
      <c r="G514" s="152"/>
      <c r="H514" s="153"/>
      <c r="I514" s="152"/>
      <c r="J514" s="152"/>
      <c r="K514" s="154"/>
      <c r="L514" s="155"/>
      <c r="M514" s="51"/>
      <c r="N514" s="3"/>
      <c r="O514" s="3"/>
      <c r="P514" s="3"/>
      <c r="Q514" s="3"/>
      <c r="R514" s="3"/>
    </row>
    <row r="515" spans="1:18" ht="15.75" customHeight="1">
      <c r="A515" s="3"/>
      <c r="F515" s="152"/>
      <c r="G515" s="152"/>
      <c r="H515" s="153"/>
      <c r="I515" s="152"/>
      <c r="J515" s="152"/>
      <c r="K515" s="154"/>
      <c r="L515" s="155"/>
      <c r="M515" s="51"/>
      <c r="N515" s="3"/>
      <c r="O515" s="3"/>
      <c r="P515" s="3"/>
      <c r="Q515" s="3"/>
      <c r="R515" s="3"/>
    </row>
    <row r="516" spans="1:18" ht="15.75" customHeight="1">
      <c r="A516" s="3"/>
      <c r="F516" s="152"/>
      <c r="G516" s="152"/>
      <c r="H516" s="153"/>
      <c r="I516" s="152"/>
      <c r="J516" s="152"/>
      <c r="K516" s="154"/>
      <c r="L516" s="155"/>
      <c r="M516" s="51"/>
      <c r="N516" s="3"/>
      <c r="O516" s="3"/>
      <c r="P516" s="3"/>
      <c r="Q516" s="3"/>
      <c r="R516" s="3"/>
    </row>
    <row r="517" spans="1:18" ht="15.75" customHeight="1">
      <c r="A517" s="3"/>
      <c r="F517" s="152"/>
      <c r="G517" s="152"/>
      <c r="H517" s="153"/>
      <c r="I517" s="152"/>
      <c r="J517" s="152"/>
      <c r="K517" s="154"/>
      <c r="L517" s="155"/>
      <c r="M517" s="51"/>
      <c r="N517" s="3"/>
      <c r="O517" s="3"/>
      <c r="P517" s="3"/>
      <c r="Q517" s="3"/>
      <c r="R517" s="3"/>
    </row>
    <row r="518" spans="1:18" ht="15.75" customHeight="1">
      <c r="A518" s="3"/>
      <c r="F518" s="152"/>
      <c r="G518" s="152"/>
      <c r="H518" s="153"/>
      <c r="I518" s="152"/>
      <c r="J518" s="152"/>
      <c r="K518" s="154"/>
      <c r="L518" s="155"/>
      <c r="M518" s="51"/>
      <c r="N518" s="3"/>
      <c r="O518" s="3"/>
      <c r="P518" s="3"/>
      <c r="Q518" s="3"/>
      <c r="R518" s="3"/>
    </row>
    <row r="519" spans="1:18" ht="15.75" customHeight="1">
      <c r="A519" s="3"/>
      <c r="F519" s="152"/>
      <c r="G519" s="152"/>
      <c r="H519" s="153"/>
      <c r="I519" s="152"/>
      <c r="J519" s="152"/>
      <c r="K519" s="154"/>
      <c r="L519" s="155"/>
      <c r="M519" s="51"/>
      <c r="N519" s="3"/>
      <c r="O519" s="3"/>
      <c r="P519" s="3"/>
      <c r="Q519" s="3"/>
      <c r="R519" s="3"/>
    </row>
    <row r="520" spans="1:18" ht="15.75" customHeight="1">
      <c r="A520" s="3"/>
      <c r="F520" s="152"/>
      <c r="G520" s="152"/>
      <c r="H520" s="153"/>
      <c r="I520" s="152"/>
      <c r="J520" s="152"/>
      <c r="K520" s="154"/>
      <c r="L520" s="155"/>
      <c r="M520" s="51"/>
      <c r="N520" s="3"/>
      <c r="O520" s="3"/>
      <c r="P520" s="3"/>
      <c r="Q520" s="3"/>
      <c r="R520" s="3"/>
    </row>
    <row r="521" spans="1:18" ht="15.75" customHeight="1">
      <c r="A521" s="3"/>
      <c r="F521" s="152"/>
      <c r="G521" s="152"/>
      <c r="H521" s="153"/>
      <c r="I521" s="152"/>
      <c r="J521" s="152"/>
      <c r="K521" s="154"/>
      <c r="L521" s="155"/>
      <c r="M521" s="51"/>
      <c r="N521" s="3"/>
      <c r="O521" s="3"/>
      <c r="P521" s="3"/>
      <c r="Q521" s="3"/>
      <c r="R521" s="3"/>
    </row>
    <row r="522" spans="1:18" ht="15.75" customHeight="1">
      <c r="A522" s="3"/>
      <c r="F522" s="152"/>
      <c r="G522" s="152"/>
      <c r="H522" s="153"/>
      <c r="I522" s="152"/>
      <c r="J522" s="152"/>
      <c r="K522" s="154"/>
      <c r="L522" s="155"/>
      <c r="M522" s="51"/>
      <c r="N522" s="3"/>
      <c r="O522" s="3"/>
      <c r="P522" s="3"/>
      <c r="Q522" s="3"/>
      <c r="R522" s="3"/>
    </row>
    <row r="523" spans="1:18" ht="15.75" customHeight="1">
      <c r="A523" s="3"/>
      <c r="F523" s="152"/>
      <c r="G523" s="152"/>
      <c r="H523" s="153"/>
      <c r="I523" s="152"/>
      <c r="J523" s="152"/>
      <c r="K523" s="154"/>
      <c r="L523" s="155"/>
      <c r="M523" s="51"/>
      <c r="N523" s="3"/>
      <c r="O523" s="3"/>
      <c r="P523" s="3"/>
      <c r="Q523" s="3"/>
      <c r="R523" s="3"/>
    </row>
    <row r="524" spans="1:18" ht="15.75" customHeight="1">
      <c r="A524" s="3"/>
      <c r="F524" s="152"/>
      <c r="G524" s="152"/>
      <c r="H524" s="153"/>
      <c r="I524" s="152"/>
      <c r="J524" s="152"/>
      <c r="K524" s="154"/>
      <c r="L524" s="155"/>
      <c r="M524" s="51"/>
      <c r="N524" s="3"/>
      <c r="O524" s="3"/>
      <c r="P524" s="3"/>
      <c r="Q524" s="3"/>
      <c r="R524" s="3"/>
    </row>
    <row r="525" spans="1:18" ht="15.75" customHeight="1">
      <c r="A525" s="3"/>
      <c r="F525" s="152"/>
      <c r="G525" s="152"/>
      <c r="H525" s="153"/>
      <c r="I525" s="152"/>
      <c r="J525" s="152"/>
      <c r="K525" s="154"/>
      <c r="L525" s="155"/>
      <c r="M525" s="51"/>
      <c r="N525" s="3"/>
      <c r="O525" s="3"/>
      <c r="P525" s="3"/>
      <c r="Q525" s="3"/>
      <c r="R525" s="3"/>
    </row>
    <row r="526" spans="1:18" ht="15.75" customHeight="1">
      <c r="A526" s="3"/>
      <c r="F526" s="152"/>
      <c r="G526" s="152"/>
      <c r="H526" s="153"/>
      <c r="I526" s="152"/>
      <c r="J526" s="152"/>
      <c r="K526" s="154"/>
      <c r="L526" s="155"/>
      <c r="M526" s="51"/>
      <c r="N526" s="3"/>
      <c r="O526" s="3"/>
      <c r="P526" s="3"/>
      <c r="Q526" s="3"/>
      <c r="R526" s="3"/>
    </row>
    <row r="527" spans="1:18" ht="15.75" customHeight="1">
      <c r="A527" s="3"/>
      <c r="F527" s="152"/>
      <c r="G527" s="152"/>
      <c r="H527" s="153"/>
      <c r="I527" s="152"/>
      <c r="J527" s="152"/>
      <c r="K527" s="154"/>
      <c r="L527" s="155"/>
      <c r="M527" s="51"/>
      <c r="N527" s="3"/>
      <c r="O527" s="3"/>
      <c r="P527" s="3"/>
      <c r="Q527" s="3"/>
      <c r="R527" s="3"/>
    </row>
    <row r="528" spans="1:18" ht="15.75" customHeight="1">
      <c r="A528" s="3"/>
      <c r="F528" s="152"/>
      <c r="G528" s="152"/>
      <c r="H528" s="153"/>
      <c r="I528" s="152"/>
      <c r="J528" s="152"/>
      <c r="K528" s="154"/>
      <c r="L528" s="155"/>
      <c r="M528" s="51"/>
      <c r="N528" s="3"/>
      <c r="O528" s="3"/>
      <c r="P528" s="3"/>
      <c r="Q528" s="3"/>
      <c r="R528" s="3"/>
    </row>
    <row r="529" spans="1:18" ht="15.75" customHeight="1">
      <c r="A529" s="3"/>
      <c r="F529" s="152"/>
      <c r="G529" s="152"/>
      <c r="H529" s="153"/>
      <c r="I529" s="152"/>
      <c r="J529" s="152"/>
      <c r="K529" s="154"/>
      <c r="L529" s="155"/>
      <c r="M529" s="51"/>
      <c r="N529" s="3"/>
      <c r="O529" s="3"/>
      <c r="P529" s="3"/>
      <c r="Q529" s="3"/>
      <c r="R529" s="3"/>
    </row>
    <row r="530" spans="1:18" ht="15.75" customHeight="1">
      <c r="A530" s="3"/>
      <c r="F530" s="152"/>
      <c r="G530" s="152"/>
      <c r="H530" s="153"/>
      <c r="I530" s="152"/>
      <c r="J530" s="152"/>
      <c r="K530" s="154"/>
      <c r="L530" s="155"/>
      <c r="M530" s="51"/>
      <c r="N530" s="3"/>
      <c r="O530" s="3"/>
      <c r="P530" s="3"/>
      <c r="Q530" s="3"/>
      <c r="R530" s="3"/>
    </row>
    <row r="531" spans="1:18" ht="15.75" customHeight="1">
      <c r="A531" s="3"/>
      <c r="F531" s="152"/>
      <c r="G531" s="152"/>
      <c r="H531" s="153"/>
      <c r="I531" s="152"/>
      <c r="J531" s="152"/>
      <c r="K531" s="154"/>
      <c r="L531" s="155"/>
      <c r="M531" s="51"/>
      <c r="N531" s="3"/>
      <c r="O531" s="3"/>
      <c r="P531" s="3"/>
      <c r="Q531" s="3"/>
      <c r="R531" s="3"/>
    </row>
    <row r="532" spans="1:18" ht="15.75" customHeight="1">
      <c r="A532" s="3"/>
      <c r="F532" s="152"/>
      <c r="G532" s="152"/>
      <c r="H532" s="153"/>
      <c r="I532" s="152"/>
      <c r="J532" s="152"/>
      <c r="K532" s="154"/>
      <c r="L532" s="155"/>
      <c r="M532" s="51"/>
      <c r="N532" s="3"/>
      <c r="O532" s="3"/>
      <c r="P532" s="3"/>
      <c r="Q532" s="3"/>
      <c r="R532" s="3"/>
    </row>
    <row r="533" spans="1:18" ht="15.75" customHeight="1">
      <c r="A533" s="3"/>
      <c r="F533" s="152"/>
      <c r="G533" s="152"/>
      <c r="H533" s="153"/>
      <c r="I533" s="152"/>
      <c r="J533" s="152"/>
      <c r="K533" s="154"/>
      <c r="L533" s="155"/>
      <c r="M533" s="51"/>
      <c r="N533" s="3"/>
      <c r="O533" s="3"/>
      <c r="P533" s="3"/>
      <c r="Q533" s="3"/>
      <c r="R533" s="3"/>
    </row>
    <row r="534" spans="1:18" ht="15.75" customHeight="1">
      <c r="A534" s="3"/>
      <c r="F534" s="152"/>
      <c r="G534" s="152"/>
      <c r="H534" s="153"/>
      <c r="I534" s="152"/>
      <c r="J534" s="152"/>
      <c r="K534" s="154"/>
      <c r="L534" s="155"/>
      <c r="M534" s="51"/>
      <c r="N534" s="3"/>
      <c r="O534" s="3"/>
      <c r="P534" s="3"/>
      <c r="Q534" s="3"/>
      <c r="R534" s="3"/>
    </row>
    <row r="535" spans="1:18" ht="15.75" customHeight="1">
      <c r="A535" s="3"/>
      <c r="F535" s="152"/>
      <c r="G535" s="152"/>
      <c r="H535" s="153"/>
      <c r="I535" s="152"/>
      <c r="J535" s="152"/>
      <c r="K535" s="154"/>
      <c r="L535" s="155"/>
      <c r="M535" s="51"/>
      <c r="N535" s="3"/>
      <c r="O535" s="3"/>
      <c r="P535" s="3"/>
      <c r="Q535" s="3"/>
      <c r="R535" s="3"/>
    </row>
    <row r="536" spans="1:18" ht="15.75" customHeight="1">
      <c r="A536" s="3"/>
      <c r="F536" s="152"/>
      <c r="G536" s="152"/>
      <c r="H536" s="153"/>
      <c r="I536" s="152"/>
      <c r="J536" s="152"/>
      <c r="K536" s="154"/>
      <c r="L536" s="155"/>
      <c r="M536" s="51"/>
      <c r="N536" s="3"/>
      <c r="O536" s="3"/>
      <c r="P536" s="3"/>
      <c r="Q536" s="3"/>
      <c r="R536" s="3"/>
    </row>
    <row r="537" spans="1:18" ht="15.75" customHeight="1">
      <c r="A537" s="3"/>
      <c r="F537" s="152"/>
      <c r="G537" s="152"/>
      <c r="H537" s="153"/>
      <c r="I537" s="152"/>
      <c r="J537" s="152"/>
      <c r="K537" s="154"/>
      <c r="L537" s="155"/>
      <c r="M537" s="51"/>
      <c r="N537" s="3"/>
      <c r="O537" s="3"/>
      <c r="P537" s="3"/>
      <c r="Q537" s="3"/>
      <c r="R537" s="3"/>
    </row>
    <row r="538" spans="1:18" ht="15.75" customHeight="1">
      <c r="A538" s="3"/>
      <c r="F538" s="152"/>
      <c r="G538" s="152"/>
      <c r="H538" s="153"/>
      <c r="I538" s="152"/>
      <c r="J538" s="152"/>
      <c r="K538" s="154"/>
      <c r="L538" s="155"/>
      <c r="M538" s="51"/>
      <c r="N538" s="3"/>
      <c r="O538" s="3"/>
      <c r="P538" s="3"/>
      <c r="Q538" s="3"/>
      <c r="R538" s="3"/>
    </row>
    <row r="539" spans="1:18" ht="15.75" customHeight="1">
      <c r="A539" s="3"/>
      <c r="F539" s="152"/>
      <c r="G539" s="152"/>
      <c r="H539" s="153"/>
      <c r="I539" s="152"/>
      <c r="J539" s="152"/>
      <c r="K539" s="154"/>
      <c r="L539" s="155"/>
      <c r="M539" s="51"/>
      <c r="N539" s="3"/>
      <c r="O539" s="3"/>
      <c r="P539" s="3"/>
      <c r="Q539" s="3"/>
      <c r="R539" s="3"/>
    </row>
    <row r="540" spans="1:18" ht="15.75" customHeight="1">
      <c r="A540" s="3"/>
      <c r="F540" s="152"/>
      <c r="G540" s="152"/>
      <c r="H540" s="153"/>
      <c r="I540" s="152"/>
      <c r="J540" s="152"/>
      <c r="K540" s="154"/>
      <c r="L540" s="155"/>
      <c r="M540" s="51"/>
      <c r="N540" s="3"/>
      <c r="O540" s="3"/>
      <c r="P540" s="3"/>
      <c r="Q540" s="3"/>
      <c r="R540" s="3"/>
    </row>
    <row r="541" spans="1:18" ht="15.75" customHeight="1">
      <c r="A541" s="3"/>
      <c r="F541" s="152"/>
      <c r="G541" s="152"/>
      <c r="H541" s="153"/>
      <c r="I541" s="152"/>
      <c r="J541" s="152"/>
      <c r="K541" s="154"/>
      <c r="L541" s="155"/>
      <c r="M541" s="51"/>
      <c r="N541" s="3"/>
      <c r="O541" s="3"/>
      <c r="P541" s="3"/>
      <c r="Q541" s="3"/>
      <c r="R541" s="3"/>
    </row>
    <row r="542" spans="1:18" ht="15.75" customHeight="1">
      <c r="A542" s="3"/>
      <c r="F542" s="152"/>
      <c r="G542" s="152"/>
      <c r="H542" s="153"/>
      <c r="I542" s="152"/>
      <c r="J542" s="152"/>
      <c r="K542" s="154"/>
      <c r="L542" s="155"/>
      <c r="M542" s="51"/>
      <c r="N542" s="3"/>
      <c r="O542" s="3"/>
      <c r="P542" s="3"/>
      <c r="Q542" s="3"/>
      <c r="R542" s="3"/>
    </row>
    <row r="543" spans="1:18" ht="15.75" customHeight="1">
      <c r="A543" s="3"/>
      <c r="F543" s="152"/>
      <c r="G543" s="152"/>
      <c r="H543" s="153"/>
      <c r="I543" s="152"/>
      <c r="J543" s="152"/>
      <c r="K543" s="154"/>
      <c r="L543" s="155"/>
      <c r="M543" s="51"/>
      <c r="N543" s="3"/>
      <c r="O543" s="3"/>
      <c r="P543" s="3"/>
      <c r="Q543" s="3"/>
      <c r="R543" s="3"/>
    </row>
    <row r="544" spans="1:18" ht="15.75" customHeight="1">
      <c r="A544" s="3"/>
      <c r="F544" s="152"/>
      <c r="G544" s="152"/>
      <c r="H544" s="153"/>
      <c r="I544" s="152"/>
      <c r="J544" s="152"/>
      <c r="K544" s="154"/>
      <c r="L544" s="155"/>
      <c r="M544" s="51"/>
      <c r="N544" s="3"/>
      <c r="O544" s="3"/>
      <c r="P544" s="3"/>
      <c r="Q544" s="3"/>
      <c r="R544" s="3"/>
    </row>
    <row r="545" spans="1:18" ht="15.75" customHeight="1">
      <c r="A545" s="3"/>
      <c r="F545" s="152"/>
      <c r="G545" s="152"/>
      <c r="H545" s="153"/>
      <c r="I545" s="152"/>
      <c r="J545" s="152"/>
      <c r="K545" s="154"/>
      <c r="L545" s="155"/>
      <c r="M545" s="51"/>
      <c r="N545" s="3"/>
      <c r="O545" s="3"/>
      <c r="P545" s="3"/>
      <c r="Q545" s="3"/>
      <c r="R545" s="3"/>
    </row>
    <row r="546" spans="1:18" ht="15.75" customHeight="1">
      <c r="A546" s="3"/>
      <c r="F546" s="152"/>
      <c r="G546" s="152"/>
      <c r="H546" s="153"/>
      <c r="I546" s="152"/>
      <c r="J546" s="152"/>
      <c r="K546" s="154"/>
      <c r="L546" s="155"/>
      <c r="M546" s="51"/>
      <c r="N546" s="3"/>
      <c r="O546" s="3"/>
      <c r="P546" s="3"/>
      <c r="Q546" s="3"/>
      <c r="R546" s="3"/>
    </row>
    <row r="547" spans="1:18" ht="15.75" customHeight="1">
      <c r="A547" s="3"/>
      <c r="F547" s="152"/>
      <c r="G547" s="152"/>
      <c r="H547" s="153"/>
      <c r="I547" s="152"/>
      <c r="J547" s="152"/>
      <c r="K547" s="154"/>
      <c r="L547" s="155"/>
      <c r="M547" s="51"/>
      <c r="N547" s="3"/>
      <c r="O547" s="3"/>
      <c r="P547" s="3"/>
      <c r="Q547" s="3"/>
      <c r="R547" s="3"/>
    </row>
    <row r="548" spans="1:18" ht="15.75" customHeight="1">
      <c r="A548" s="3"/>
      <c r="F548" s="152"/>
      <c r="G548" s="152"/>
      <c r="H548" s="153"/>
      <c r="I548" s="152"/>
      <c r="J548" s="152"/>
      <c r="K548" s="154"/>
      <c r="L548" s="155"/>
      <c r="M548" s="51"/>
      <c r="N548" s="3"/>
      <c r="O548" s="3"/>
      <c r="P548" s="3"/>
      <c r="Q548" s="3"/>
      <c r="R548" s="3"/>
    </row>
    <row r="549" spans="1:18" ht="15.75" customHeight="1">
      <c r="A549" s="3"/>
      <c r="F549" s="152"/>
      <c r="G549" s="152"/>
      <c r="H549" s="153"/>
      <c r="I549" s="152"/>
      <c r="J549" s="152"/>
      <c r="K549" s="154"/>
      <c r="L549" s="155"/>
      <c r="M549" s="51"/>
      <c r="N549" s="3"/>
      <c r="O549" s="3"/>
      <c r="P549" s="3"/>
      <c r="Q549" s="3"/>
      <c r="R549" s="3"/>
    </row>
    <row r="550" spans="1:18" ht="15.75" customHeight="1">
      <c r="A550" s="3"/>
      <c r="F550" s="152"/>
      <c r="G550" s="152"/>
      <c r="H550" s="153"/>
      <c r="I550" s="152"/>
      <c r="J550" s="152"/>
      <c r="K550" s="154"/>
      <c r="L550" s="155"/>
      <c r="M550" s="51"/>
      <c r="N550" s="3"/>
      <c r="O550" s="3"/>
      <c r="P550" s="3"/>
      <c r="Q550" s="3"/>
      <c r="R550" s="3"/>
    </row>
    <row r="551" spans="1:18" ht="15.75" customHeight="1">
      <c r="A551" s="3"/>
      <c r="F551" s="152"/>
      <c r="G551" s="152"/>
      <c r="H551" s="153"/>
      <c r="I551" s="152"/>
      <c r="J551" s="152"/>
      <c r="K551" s="154"/>
      <c r="L551" s="155"/>
      <c r="M551" s="51"/>
      <c r="N551" s="3"/>
      <c r="O551" s="3"/>
      <c r="P551" s="3"/>
      <c r="Q551" s="3"/>
      <c r="R551" s="3"/>
    </row>
    <row r="552" spans="1:18" ht="15.75" customHeight="1">
      <c r="A552" s="3"/>
      <c r="F552" s="152"/>
      <c r="G552" s="152"/>
      <c r="H552" s="153"/>
      <c r="I552" s="152"/>
      <c r="J552" s="152"/>
      <c r="K552" s="154"/>
      <c r="L552" s="155"/>
      <c r="M552" s="51"/>
      <c r="N552" s="3"/>
      <c r="O552" s="3"/>
      <c r="P552" s="3"/>
      <c r="Q552" s="3"/>
      <c r="R552" s="3"/>
    </row>
    <row r="553" spans="1:18" ht="15.75" customHeight="1">
      <c r="A553" s="3"/>
      <c r="F553" s="152"/>
      <c r="G553" s="152"/>
      <c r="H553" s="153"/>
      <c r="I553" s="152"/>
      <c r="J553" s="152"/>
      <c r="K553" s="154"/>
      <c r="L553" s="155"/>
      <c r="M553" s="51"/>
      <c r="N553" s="3"/>
      <c r="O553" s="3"/>
      <c r="P553" s="3"/>
      <c r="Q553" s="3"/>
      <c r="R553" s="3"/>
    </row>
    <row r="554" spans="1:18" ht="15.75" customHeight="1">
      <c r="A554" s="3"/>
      <c r="F554" s="152"/>
      <c r="G554" s="152"/>
      <c r="H554" s="153"/>
      <c r="I554" s="152"/>
      <c r="J554" s="152"/>
      <c r="K554" s="154"/>
      <c r="L554" s="155"/>
      <c r="M554" s="51"/>
      <c r="N554" s="3"/>
      <c r="O554" s="3"/>
      <c r="P554" s="3"/>
      <c r="Q554" s="3"/>
      <c r="R554" s="3"/>
    </row>
    <row r="555" spans="1:18" ht="15.75" customHeight="1">
      <c r="A555" s="3"/>
      <c r="F555" s="152"/>
      <c r="G555" s="152"/>
      <c r="H555" s="153"/>
      <c r="I555" s="152"/>
      <c r="J555" s="152"/>
      <c r="K555" s="154"/>
      <c r="L555" s="155"/>
      <c r="M555" s="51"/>
      <c r="N555" s="3"/>
      <c r="O555" s="3"/>
      <c r="P555" s="3"/>
      <c r="Q555" s="3"/>
      <c r="R555" s="3"/>
    </row>
    <row r="556" spans="1:18" ht="15.75" customHeight="1">
      <c r="A556" s="3"/>
      <c r="F556" s="152"/>
      <c r="G556" s="152"/>
      <c r="H556" s="153"/>
      <c r="I556" s="152"/>
      <c r="J556" s="152"/>
      <c r="K556" s="154"/>
      <c r="L556" s="155"/>
      <c r="M556" s="51"/>
      <c r="N556" s="3"/>
      <c r="O556" s="3"/>
      <c r="P556" s="3"/>
      <c r="Q556" s="3"/>
      <c r="R556" s="3"/>
    </row>
    <row r="557" spans="1:18" ht="15.75" customHeight="1">
      <c r="A557" s="3"/>
      <c r="F557" s="152"/>
      <c r="G557" s="152"/>
      <c r="H557" s="153"/>
      <c r="I557" s="152"/>
      <c r="J557" s="152"/>
      <c r="K557" s="154"/>
      <c r="L557" s="155"/>
      <c r="M557" s="51"/>
      <c r="N557" s="3"/>
      <c r="O557" s="3"/>
      <c r="P557" s="3"/>
      <c r="Q557" s="3"/>
      <c r="R557" s="3"/>
    </row>
    <row r="558" spans="1:18" ht="15.75" customHeight="1">
      <c r="A558" s="3"/>
      <c r="F558" s="152"/>
      <c r="G558" s="152"/>
      <c r="H558" s="153"/>
      <c r="I558" s="152"/>
      <c r="J558" s="152"/>
      <c r="K558" s="154"/>
      <c r="L558" s="155"/>
      <c r="M558" s="51"/>
      <c r="N558" s="3"/>
      <c r="O558" s="3"/>
      <c r="P558" s="3"/>
      <c r="Q558" s="3"/>
      <c r="R558" s="3"/>
    </row>
    <row r="559" spans="1:18" ht="15.75" customHeight="1">
      <c r="A559" s="3"/>
      <c r="F559" s="152"/>
      <c r="G559" s="152"/>
      <c r="H559" s="153"/>
      <c r="I559" s="152"/>
      <c r="J559" s="152"/>
      <c r="K559" s="154"/>
      <c r="L559" s="155"/>
      <c r="M559" s="51"/>
      <c r="N559" s="3"/>
      <c r="O559" s="3"/>
      <c r="P559" s="3"/>
      <c r="Q559" s="3"/>
      <c r="R559" s="3"/>
    </row>
    <row r="560" spans="1:18" ht="15.75" customHeight="1">
      <c r="A560" s="3"/>
      <c r="F560" s="152"/>
      <c r="G560" s="152"/>
      <c r="H560" s="153"/>
      <c r="I560" s="152"/>
      <c r="J560" s="152"/>
      <c r="K560" s="154"/>
      <c r="L560" s="155"/>
      <c r="M560" s="51"/>
      <c r="N560" s="3"/>
      <c r="O560" s="3"/>
      <c r="P560" s="3"/>
      <c r="Q560" s="3"/>
      <c r="R560" s="3"/>
    </row>
    <row r="561" spans="1:18" ht="15.75" customHeight="1">
      <c r="A561" s="3"/>
      <c r="F561" s="152"/>
      <c r="G561" s="152"/>
      <c r="H561" s="153"/>
      <c r="I561" s="152"/>
      <c r="J561" s="152"/>
      <c r="K561" s="154"/>
      <c r="L561" s="155"/>
      <c r="M561" s="51"/>
      <c r="N561" s="3"/>
      <c r="O561" s="3"/>
      <c r="P561" s="3"/>
      <c r="Q561" s="3"/>
      <c r="R561" s="3"/>
    </row>
    <row r="562" spans="1:18" ht="15.75" customHeight="1">
      <c r="A562" s="3"/>
      <c r="F562" s="152"/>
      <c r="G562" s="152"/>
      <c r="H562" s="153"/>
      <c r="I562" s="152"/>
      <c r="J562" s="152"/>
      <c r="K562" s="154"/>
      <c r="L562" s="155"/>
      <c r="M562" s="51"/>
      <c r="N562" s="3"/>
      <c r="O562" s="3"/>
      <c r="P562" s="3"/>
      <c r="Q562" s="3"/>
      <c r="R562" s="3"/>
    </row>
    <row r="563" spans="1:18" ht="15.75" customHeight="1">
      <c r="A563" s="3"/>
      <c r="F563" s="152"/>
      <c r="G563" s="152"/>
      <c r="H563" s="153"/>
      <c r="I563" s="152"/>
      <c r="J563" s="152"/>
      <c r="K563" s="154"/>
      <c r="L563" s="155"/>
      <c r="M563" s="51"/>
      <c r="N563" s="3"/>
      <c r="O563" s="3"/>
      <c r="P563" s="3"/>
      <c r="Q563" s="3"/>
      <c r="R563" s="3"/>
    </row>
    <row r="564" spans="1:18" ht="15.75" customHeight="1">
      <c r="A564" s="3"/>
      <c r="F564" s="152"/>
      <c r="G564" s="152"/>
      <c r="H564" s="153"/>
      <c r="I564" s="152"/>
      <c r="J564" s="152"/>
      <c r="K564" s="154"/>
      <c r="L564" s="155"/>
      <c r="M564" s="51"/>
      <c r="N564" s="3"/>
      <c r="O564" s="3"/>
      <c r="P564" s="3"/>
      <c r="Q564" s="3"/>
      <c r="R564" s="3"/>
    </row>
    <row r="565" spans="1:18" ht="15.75" customHeight="1">
      <c r="A565" s="3"/>
      <c r="F565" s="152"/>
      <c r="G565" s="152"/>
      <c r="H565" s="153"/>
      <c r="I565" s="152"/>
      <c r="J565" s="152"/>
      <c r="K565" s="154"/>
      <c r="L565" s="155"/>
      <c r="M565" s="51"/>
      <c r="N565" s="3"/>
      <c r="O565" s="3"/>
      <c r="P565" s="3"/>
      <c r="Q565" s="3"/>
      <c r="R565" s="3"/>
    </row>
    <row r="566" spans="1:18" ht="15.75" customHeight="1">
      <c r="A566" s="3"/>
      <c r="F566" s="152"/>
      <c r="G566" s="152"/>
      <c r="H566" s="153"/>
      <c r="I566" s="152"/>
      <c r="J566" s="152"/>
      <c r="K566" s="154"/>
      <c r="L566" s="155"/>
      <c r="M566" s="51"/>
      <c r="N566" s="3"/>
      <c r="O566" s="3"/>
      <c r="P566" s="3"/>
      <c r="Q566" s="3"/>
      <c r="R566" s="3"/>
    </row>
    <row r="567" spans="1:18" ht="15.75" customHeight="1">
      <c r="A567" s="3"/>
      <c r="F567" s="152"/>
      <c r="G567" s="152"/>
      <c r="H567" s="153"/>
      <c r="I567" s="152"/>
      <c r="J567" s="152"/>
      <c r="K567" s="154"/>
      <c r="L567" s="155"/>
      <c r="M567" s="51"/>
      <c r="N567" s="3"/>
      <c r="O567" s="3"/>
      <c r="P567" s="3"/>
      <c r="Q567" s="3"/>
      <c r="R567" s="3"/>
    </row>
    <row r="568" spans="1:18" ht="15.75" customHeight="1">
      <c r="A568" s="3"/>
      <c r="F568" s="152"/>
      <c r="G568" s="152"/>
      <c r="H568" s="153"/>
      <c r="I568" s="152"/>
      <c r="J568" s="152"/>
      <c r="K568" s="154"/>
      <c r="L568" s="155"/>
      <c r="M568" s="51"/>
      <c r="N568" s="3"/>
      <c r="O568" s="3"/>
      <c r="P568" s="3"/>
      <c r="Q568" s="3"/>
      <c r="R568" s="3"/>
    </row>
    <row r="569" spans="1:18" ht="15.75" customHeight="1">
      <c r="A569" s="3"/>
      <c r="F569" s="152"/>
      <c r="G569" s="152"/>
      <c r="H569" s="153"/>
      <c r="I569" s="152"/>
      <c r="J569" s="152"/>
      <c r="K569" s="154"/>
      <c r="L569" s="155"/>
      <c r="M569" s="51"/>
      <c r="N569" s="3"/>
      <c r="O569" s="3"/>
      <c r="P569" s="3"/>
      <c r="Q569" s="3"/>
      <c r="R569" s="3"/>
    </row>
    <row r="570" spans="1:18" ht="15.75" customHeight="1">
      <c r="A570" s="3"/>
      <c r="F570" s="152"/>
      <c r="G570" s="152"/>
      <c r="H570" s="153"/>
      <c r="I570" s="152"/>
      <c r="J570" s="152"/>
      <c r="K570" s="154"/>
      <c r="L570" s="155"/>
      <c r="M570" s="51"/>
      <c r="N570" s="3"/>
      <c r="O570" s="3"/>
      <c r="P570" s="3"/>
      <c r="Q570" s="3"/>
      <c r="R570" s="3"/>
    </row>
    <row r="571" spans="1:18" ht="15.75" customHeight="1">
      <c r="A571" s="3"/>
      <c r="F571" s="152"/>
      <c r="G571" s="152"/>
      <c r="H571" s="153"/>
      <c r="I571" s="152"/>
      <c r="J571" s="152"/>
      <c r="K571" s="154"/>
      <c r="L571" s="155"/>
      <c r="M571" s="51"/>
      <c r="N571" s="3"/>
      <c r="O571" s="3"/>
      <c r="P571" s="3"/>
      <c r="Q571" s="3"/>
      <c r="R571" s="3"/>
    </row>
    <row r="572" spans="1:18" ht="15.75" customHeight="1">
      <c r="A572" s="3"/>
      <c r="F572" s="152"/>
      <c r="G572" s="152"/>
      <c r="H572" s="153"/>
      <c r="I572" s="152"/>
      <c r="J572" s="152"/>
      <c r="K572" s="154"/>
      <c r="L572" s="155"/>
      <c r="M572" s="51"/>
      <c r="N572" s="3"/>
      <c r="O572" s="3"/>
      <c r="P572" s="3"/>
      <c r="Q572" s="3"/>
      <c r="R572" s="3"/>
    </row>
    <row r="573" spans="1:18" ht="15.75" customHeight="1">
      <c r="A573" s="3"/>
      <c r="F573" s="152"/>
      <c r="G573" s="152"/>
      <c r="H573" s="153"/>
      <c r="I573" s="152"/>
      <c r="J573" s="152"/>
      <c r="K573" s="154"/>
      <c r="L573" s="155"/>
      <c r="M573" s="51"/>
      <c r="N573" s="3"/>
      <c r="O573" s="3"/>
      <c r="P573" s="3"/>
      <c r="Q573" s="3"/>
      <c r="R573" s="3"/>
    </row>
    <row r="574" spans="1:18" ht="15.75" customHeight="1">
      <c r="A574" s="3"/>
      <c r="F574" s="152"/>
      <c r="G574" s="152"/>
      <c r="H574" s="153"/>
      <c r="I574" s="152"/>
      <c r="J574" s="152"/>
      <c r="K574" s="154"/>
      <c r="L574" s="155"/>
      <c r="M574" s="51"/>
      <c r="N574" s="3"/>
      <c r="O574" s="3"/>
      <c r="P574" s="3"/>
      <c r="Q574" s="3"/>
      <c r="R574" s="3"/>
    </row>
    <row r="575" spans="1:18" ht="15.75" customHeight="1">
      <c r="A575" s="3"/>
      <c r="F575" s="152"/>
      <c r="G575" s="152"/>
      <c r="H575" s="153"/>
      <c r="I575" s="152"/>
      <c r="J575" s="152"/>
      <c r="K575" s="154"/>
      <c r="L575" s="155"/>
      <c r="M575" s="51"/>
      <c r="N575" s="3"/>
      <c r="O575" s="3"/>
      <c r="P575" s="3"/>
      <c r="Q575" s="3"/>
      <c r="R575" s="3"/>
    </row>
    <row r="576" spans="1:18" ht="15.75" customHeight="1">
      <c r="A576" s="3"/>
      <c r="F576" s="152"/>
      <c r="G576" s="152"/>
      <c r="H576" s="153"/>
      <c r="I576" s="152"/>
      <c r="J576" s="152"/>
      <c r="K576" s="154"/>
      <c r="L576" s="155"/>
      <c r="M576" s="51"/>
      <c r="N576" s="3"/>
      <c r="O576" s="3"/>
      <c r="P576" s="3"/>
      <c r="Q576" s="3"/>
      <c r="R576" s="3"/>
    </row>
    <row r="577" spans="1:18" ht="15.75" customHeight="1">
      <c r="A577" s="3"/>
      <c r="F577" s="152"/>
      <c r="G577" s="152"/>
      <c r="H577" s="153"/>
      <c r="I577" s="152"/>
      <c r="J577" s="152"/>
      <c r="K577" s="154"/>
      <c r="L577" s="155"/>
      <c r="M577" s="51"/>
      <c r="N577" s="3"/>
      <c r="O577" s="3"/>
      <c r="P577" s="3"/>
      <c r="Q577" s="3"/>
      <c r="R577" s="3"/>
    </row>
    <row r="578" spans="1:18" ht="15.75" customHeight="1">
      <c r="A578" s="3"/>
      <c r="F578" s="152"/>
      <c r="G578" s="152"/>
      <c r="H578" s="153"/>
      <c r="I578" s="152"/>
      <c r="J578" s="152"/>
      <c r="K578" s="154"/>
      <c r="L578" s="155"/>
      <c r="M578" s="51"/>
      <c r="N578" s="3"/>
      <c r="O578" s="3"/>
      <c r="P578" s="3"/>
      <c r="Q578" s="3"/>
      <c r="R578" s="3"/>
    </row>
    <row r="579" spans="1:18" ht="15.75" customHeight="1">
      <c r="A579" s="3"/>
      <c r="F579" s="152"/>
      <c r="G579" s="152"/>
      <c r="H579" s="153"/>
      <c r="I579" s="152"/>
      <c r="J579" s="152"/>
      <c r="K579" s="154"/>
      <c r="L579" s="155"/>
      <c r="M579" s="51"/>
      <c r="N579" s="3"/>
      <c r="O579" s="3"/>
      <c r="P579" s="3"/>
      <c r="Q579" s="3"/>
      <c r="R579" s="3"/>
    </row>
    <row r="580" spans="1:18" ht="15.75" customHeight="1">
      <c r="A580" s="3"/>
      <c r="F580" s="152"/>
      <c r="G580" s="152"/>
      <c r="H580" s="153"/>
      <c r="I580" s="152"/>
      <c r="J580" s="152"/>
      <c r="K580" s="154"/>
      <c r="L580" s="155"/>
      <c r="M580" s="51"/>
      <c r="N580" s="3"/>
      <c r="O580" s="3"/>
      <c r="P580" s="3"/>
      <c r="Q580" s="3"/>
      <c r="R580" s="3"/>
    </row>
    <row r="581" spans="1:18" ht="15.75" customHeight="1">
      <c r="A581" s="3"/>
      <c r="F581" s="152"/>
      <c r="G581" s="152"/>
      <c r="H581" s="153"/>
      <c r="I581" s="152"/>
      <c r="J581" s="152"/>
      <c r="K581" s="154"/>
      <c r="L581" s="155"/>
      <c r="M581" s="51"/>
      <c r="N581" s="3"/>
      <c r="O581" s="3"/>
      <c r="P581" s="3"/>
      <c r="Q581" s="3"/>
      <c r="R581" s="3"/>
    </row>
    <row r="582" spans="1:18" ht="15.75" customHeight="1">
      <c r="A582" s="3"/>
      <c r="F582" s="152"/>
      <c r="G582" s="152"/>
      <c r="H582" s="153"/>
      <c r="I582" s="152"/>
      <c r="J582" s="152"/>
      <c r="K582" s="154"/>
      <c r="L582" s="155"/>
      <c r="M582" s="51"/>
      <c r="N582" s="3"/>
      <c r="O582" s="3"/>
      <c r="P582" s="3"/>
      <c r="Q582" s="3"/>
      <c r="R582" s="3"/>
    </row>
    <row r="583" spans="1:18" ht="15.75" customHeight="1">
      <c r="A583" s="3"/>
      <c r="F583" s="152"/>
      <c r="G583" s="152"/>
      <c r="H583" s="153"/>
      <c r="I583" s="152"/>
      <c r="J583" s="152"/>
      <c r="K583" s="154"/>
      <c r="L583" s="155"/>
      <c r="M583" s="51"/>
      <c r="N583" s="3"/>
      <c r="O583" s="3"/>
      <c r="P583" s="3"/>
      <c r="Q583" s="3"/>
      <c r="R583" s="3"/>
    </row>
    <row r="584" spans="1:18" ht="15.75" customHeight="1">
      <c r="A584" s="3"/>
      <c r="F584" s="152"/>
      <c r="G584" s="152"/>
      <c r="H584" s="153"/>
      <c r="I584" s="152"/>
      <c r="J584" s="152"/>
      <c r="K584" s="154"/>
      <c r="L584" s="155"/>
      <c r="M584" s="51"/>
      <c r="N584" s="3"/>
      <c r="O584" s="3"/>
      <c r="P584" s="3"/>
      <c r="Q584" s="3"/>
      <c r="R584" s="3"/>
    </row>
    <row r="585" spans="1:18" ht="15.75" customHeight="1">
      <c r="A585" s="3"/>
      <c r="F585" s="152"/>
      <c r="G585" s="152"/>
      <c r="H585" s="153"/>
      <c r="I585" s="152"/>
      <c r="J585" s="152"/>
      <c r="K585" s="154"/>
      <c r="L585" s="155"/>
      <c r="M585" s="51"/>
      <c r="N585" s="3"/>
      <c r="O585" s="3"/>
      <c r="P585" s="3"/>
      <c r="Q585" s="3"/>
      <c r="R585" s="3"/>
    </row>
    <row r="586" spans="1:18" ht="15.75" customHeight="1">
      <c r="A586" s="3"/>
      <c r="F586" s="152"/>
      <c r="G586" s="152"/>
      <c r="H586" s="153"/>
      <c r="I586" s="152"/>
      <c r="J586" s="152"/>
      <c r="K586" s="154"/>
      <c r="L586" s="155"/>
      <c r="M586" s="51"/>
      <c r="N586" s="3"/>
      <c r="O586" s="3"/>
      <c r="P586" s="3"/>
      <c r="Q586" s="3"/>
      <c r="R586" s="3"/>
    </row>
    <row r="587" spans="1:18" ht="15.75" customHeight="1">
      <c r="A587" s="3"/>
      <c r="F587" s="152"/>
      <c r="G587" s="152"/>
      <c r="H587" s="153"/>
      <c r="I587" s="152"/>
      <c r="J587" s="152"/>
      <c r="K587" s="154"/>
      <c r="L587" s="155"/>
      <c r="M587" s="51"/>
      <c r="N587" s="3"/>
      <c r="O587" s="3"/>
      <c r="P587" s="3"/>
      <c r="Q587" s="3"/>
      <c r="R587" s="3"/>
    </row>
    <row r="588" spans="1:18" ht="15.75" customHeight="1">
      <c r="A588" s="3"/>
      <c r="F588" s="152"/>
      <c r="G588" s="152"/>
      <c r="H588" s="153"/>
      <c r="I588" s="152"/>
      <c r="J588" s="152"/>
      <c r="K588" s="154"/>
      <c r="L588" s="155"/>
      <c r="M588" s="51"/>
      <c r="N588" s="3"/>
      <c r="O588" s="3"/>
      <c r="P588" s="3"/>
      <c r="Q588" s="3"/>
      <c r="R588" s="3"/>
    </row>
    <row r="589" spans="1:18" ht="15.75" customHeight="1">
      <c r="A589" s="3"/>
      <c r="F589" s="152"/>
      <c r="G589" s="152"/>
      <c r="H589" s="153"/>
      <c r="I589" s="152"/>
      <c r="J589" s="152"/>
      <c r="K589" s="154"/>
      <c r="L589" s="155"/>
      <c r="M589" s="51"/>
      <c r="N589" s="3"/>
      <c r="O589" s="3"/>
      <c r="P589" s="3"/>
      <c r="Q589" s="3"/>
      <c r="R589" s="3"/>
    </row>
    <row r="590" spans="1:18" ht="15.75" customHeight="1">
      <c r="A590" s="3"/>
      <c r="F590" s="152"/>
      <c r="G590" s="152"/>
      <c r="H590" s="153"/>
      <c r="I590" s="152"/>
      <c r="J590" s="152"/>
      <c r="K590" s="154"/>
      <c r="L590" s="155"/>
      <c r="M590" s="51"/>
      <c r="N590" s="3"/>
      <c r="O590" s="3"/>
      <c r="P590" s="3"/>
      <c r="Q590" s="3"/>
      <c r="R590" s="3"/>
    </row>
    <row r="591" spans="1:18" ht="15.75" customHeight="1">
      <c r="A591" s="3"/>
      <c r="F591" s="152"/>
      <c r="G591" s="152"/>
      <c r="H591" s="153"/>
      <c r="I591" s="152"/>
      <c r="J591" s="152"/>
      <c r="K591" s="154"/>
      <c r="L591" s="155"/>
      <c r="M591" s="51"/>
      <c r="N591" s="3"/>
      <c r="O591" s="3"/>
      <c r="P591" s="3"/>
      <c r="Q591" s="3"/>
      <c r="R591" s="3"/>
    </row>
    <row r="592" spans="1:18" ht="15.75" customHeight="1">
      <c r="A592" s="3"/>
      <c r="F592" s="152"/>
      <c r="G592" s="152"/>
      <c r="H592" s="153"/>
      <c r="I592" s="152"/>
      <c r="J592" s="152"/>
      <c r="K592" s="154"/>
      <c r="L592" s="155"/>
      <c r="M592" s="51"/>
      <c r="N592" s="3"/>
      <c r="O592" s="3"/>
      <c r="P592" s="3"/>
      <c r="Q592" s="3"/>
      <c r="R592" s="3"/>
    </row>
    <row r="593" spans="1:18" ht="15.75" customHeight="1">
      <c r="A593" s="3"/>
      <c r="F593" s="152"/>
      <c r="G593" s="152"/>
      <c r="H593" s="153"/>
      <c r="I593" s="152"/>
      <c r="J593" s="152"/>
      <c r="K593" s="154"/>
      <c r="L593" s="155"/>
      <c r="M593" s="51"/>
      <c r="N593" s="3"/>
      <c r="O593" s="3"/>
      <c r="P593" s="3"/>
      <c r="Q593" s="3"/>
      <c r="R593" s="3"/>
    </row>
    <row r="594" spans="1:18" ht="15.75" customHeight="1">
      <c r="A594" s="3"/>
      <c r="F594" s="152"/>
      <c r="G594" s="152"/>
      <c r="H594" s="153"/>
      <c r="I594" s="152"/>
      <c r="J594" s="152"/>
      <c r="K594" s="154"/>
      <c r="L594" s="155"/>
      <c r="M594" s="51"/>
      <c r="N594" s="3"/>
      <c r="O594" s="3"/>
      <c r="P594" s="3"/>
      <c r="Q594" s="3"/>
      <c r="R594" s="3"/>
    </row>
    <row r="595" spans="1:18" ht="15.75" customHeight="1">
      <c r="A595" s="3"/>
      <c r="F595" s="152"/>
      <c r="G595" s="152"/>
      <c r="H595" s="153"/>
      <c r="I595" s="152"/>
      <c r="J595" s="152"/>
      <c r="K595" s="154"/>
      <c r="L595" s="155"/>
      <c r="M595" s="51"/>
      <c r="N595" s="3"/>
      <c r="O595" s="3"/>
      <c r="P595" s="3"/>
      <c r="Q595" s="3"/>
      <c r="R595" s="3"/>
    </row>
    <row r="596" spans="1:18" ht="15.75" customHeight="1">
      <c r="A596" s="3"/>
      <c r="F596" s="152"/>
      <c r="G596" s="152"/>
      <c r="H596" s="153"/>
      <c r="I596" s="152"/>
      <c r="J596" s="152"/>
      <c r="K596" s="154"/>
      <c r="L596" s="155"/>
      <c r="M596" s="51"/>
      <c r="N596" s="3"/>
      <c r="O596" s="3"/>
      <c r="P596" s="3"/>
      <c r="Q596" s="3"/>
      <c r="R596" s="3"/>
    </row>
    <row r="597" spans="1:18" ht="15.75" customHeight="1">
      <c r="A597" s="3"/>
      <c r="F597" s="152"/>
      <c r="G597" s="152"/>
      <c r="H597" s="153"/>
      <c r="I597" s="152"/>
      <c r="J597" s="152"/>
      <c r="K597" s="154"/>
      <c r="L597" s="155"/>
      <c r="M597" s="51"/>
      <c r="N597" s="3"/>
      <c r="O597" s="3"/>
      <c r="P597" s="3"/>
      <c r="Q597" s="3"/>
      <c r="R597" s="3"/>
    </row>
    <row r="598" spans="1:18" ht="15.75" customHeight="1">
      <c r="A598" s="3"/>
      <c r="F598" s="152"/>
      <c r="G598" s="152"/>
      <c r="H598" s="153"/>
      <c r="I598" s="152"/>
      <c r="J598" s="152"/>
      <c r="K598" s="154"/>
      <c r="L598" s="155"/>
      <c r="M598" s="51"/>
      <c r="N598" s="3"/>
      <c r="O598" s="3"/>
      <c r="P598" s="3"/>
      <c r="Q598" s="3"/>
      <c r="R598" s="3"/>
    </row>
    <row r="599" spans="1:18" ht="15.75" customHeight="1">
      <c r="A599" s="3"/>
      <c r="F599" s="152"/>
      <c r="G599" s="152"/>
      <c r="H599" s="153"/>
      <c r="I599" s="152"/>
      <c r="J599" s="152"/>
      <c r="K599" s="154"/>
      <c r="L599" s="155"/>
      <c r="M599" s="51"/>
      <c r="N599" s="3"/>
      <c r="O599" s="3"/>
      <c r="P599" s="3"/>
      <c r="Q599" s="3"/>
      <c r="R599" s="3"/>
    </row>
    <row r="600" spans="1:18" ht="15.75" customHeight="1">
      <c r="A600" s="3"/>
      <c r="F600" s="152"/>
      <c r="G600" s="152"/>
      <c r="H600" s="153"/>
      <c r="I600" s="152"/>
      <c r="J600" s="152"/>
      <c r="K600" s="154"/>
      <c r="L600" s="155"/>
      <c r="M600" s="51"/>
      <c r="N600" s="3"/>
      <c r="O600" s="3"/>
      <c r="P600" s="3"/>
      <c r="Q600" s="3"/>
      <c r="R600" s="3"/>
    </row>
    <row r="601" spans="1:18" ht="15.75" customHeight="1">
      <c r="A601" s="3"/>
      <c r="F601" s="152"/>
      <c r="G601" s="152"/>
      <c r="H601" s="153"/>
      <c r="I601" s="152"/>
      <c r="J601" s="152"/>
      <c r="K601" s="154"/>
      <c r="L601" s="155"/>
      <c r="M601" s="51"/>
      <c r="N601" s="3"/>
      <c r="O601" s="3"/>
      <c r="P601" s="3"/>
      <c r="Q601" s="3"/>
      <c r="R601" s="3"/>
    </row>
    <row r="602" spans="1:18" ht="15.75" customHeight="1">
      <c r="A602" s="3"/>
      <c r="F602" s="152"/>
      <c r="G602" s="152"/>
      <c r="H602" s="153"/>
      <c r="I602" s="152"/>
      <c r="J602" s="152"/>
      <c r="K602" s="154"/>
      <c r="L602" s="155"/>
      <c r="M602" s="51"/>
      <c r="N602" s="3"/>
      <c r="O602" s="3"/>
      <c r="P602" s="3"/>
      <c r="Q602" s="3"/>
      <c r="R602" s="3"/>
    </row>
    <row r="603" spans="1:18" ht="15.75" customHeight="1">
      <c r="A603" s="3"/>
      <c r="F603" s="152"/>
      <c r="G603" s="152"/>
      <c r="H603" s="153"/>
      <c r="I603" s="152"/>
      <c r="J603" s="152"/>
      <c r="K603" s="154"/>
      <c r="L603" s="155"/>
      <c r="M603" s="51"/>
      <c r="N603" s="3"/>
      <c r="O603" s="3"/>
      <c r="P603" s="3"/>
      <c r="Q603" s="3"/>
      <c r="R603" s="3"/>
    </row>
    <row r="604" spans="1:18" ht="15.75" customHeight="1">
      <c r="A604" s="3"/>
      <c r="F604" s="152"/>
      <c r="G604" s="152"/>
      <c r="H604" s="153"/>
      <c r="I604" s="152"/>
      <c r="J604" s="152"/>
      <c r="K604" s="154"/>
      <c r="L604" s="155"/>
      <c r="M604" s="51"/>
      <c r="N604" s="3"/>
      <c r="O604" s="3"/>
      <c r="P604" s="3"/>
      <c r="Q604" s="3"/>
      <c r="R604" s="3"/>
    </row>
    <row r="605" spans="1:18" ht="15.75" customHeight="1">
      <c r="A605" s="3"/>
      <c r="F605" s="152"/>
      <c r="G605" s="152"/>
      <c r="H605" s="153"/>
      <c r="I605" s="152"/>
      <c r="J605" s="152"/>
      <c r="K605" s="154"/>
      <c r="L605" s="155"/>
      <c r="M605" s="51"/>
      <c r="N605" s="3"/>
      <c r="O605" s="3"/>
      <c r="P605" s="3"/>
      <c r="Q605" s="3"/>
      <c r="R605" s="3"/>
    </row>
    <row r="606" spans="1:18" ht="15.75" customHeight="1">
      <c r="A606" s="3"/>
      <c r="F606" s="152"/>
      <c r="G606" s="152"/>
      <c r="H606" s="153"/>
      <c r="I606" s="152"/>
      <c r="J606" s="152"/>
      <c r="K606" s="154"/>
      <c r="L606" s="155"/>
      <c r="M606" s="51"/>
      <c r="N606" s="3"/>
      <c r="O606" s="3"/>
      <c r="P606" s="3"/>
      <c r="Q606" s="3"/>
      <c r="R606" s="3"/>
    </row>
    <row r="607" spans="1:18" ht="15.75" customHeight="1">
      <c r="A607" s="3"/>
      <c r="F607" s="152"/>
      <c r="G607" s="152"/>
      <c r="H607" s="153"/>
      <c r="I607" s="152"/>
      <c r="J607" s="152"/>
      <c r="K607" s="154"/>
      <c r="L607" s="155"/>
      <c r="M607" s="51"/>
      <c r="N607" s="3"/>
      <c r="O607" s="3"/>
      <c r="P607" s="3"/>
      <c r="Q607" s="3"/>
      <c r="R607" s="3"/>
    </row>
    <row r="608" spans="1:18" ht="15.75" customHeight="1">
      <c r="A608" s="3"/>
      <c r="F608" s="152"/>
      <c r="G608" s="152"/>
      <c r="H608" s="153"/>
      <c r="I608" s="152"/>
      <c r="J608" s="152"/>
      <c r="K608" s="154"/>
      <c r="L608" s="155"/>
      <c r="M608" s="51"/>
      <c r="N608" s="3"/>
      <c r="O608" s="3"/>
      <c r="P608" s="3"/>
      <c r="Q608" s="3"/>
      <c r="R608" s="3"/>
    </row>
    <row r="609" spans="1:18" ht="15.75" customHeight="1">
      <c r="A609" s="3"/>
      <c r="F609" s="152"/>
      <c r="G609" s="152"/>
      <c r="H609" s="153"/>
      <c r="I609" s="152"/>
      <c r="J609" s="152"/>
      <c r="K609" s="154"/>
      <c r="L609" s="155"/>
      <c r="M609" s="51"/>
      <c r="N609" s="3"/>
      <c r="O609" s="3"/>
      <c r="P609" s="3"/>
      <c r="Q609" s="3"/>
      <c r="R609" s="3"/>
    </row>
    <row r="610" spans="1:18" ht="15.75" customHeight="1">
      <c r="A610" s="3"/>
      <c r="F610" s="152"/>
      <c r="G610" s="152"/>
      <c r="H610" s="153"/>
      <c r="I610" s="152"/>
      <c r="J610" s="152"/>
      <c r="K610" s="154"/>
      <c r="L610" s="155"/>
      <c r="M610" s="51"/>
      <c r="N610" s="3"/>
      <c r="O610" s="3"/>
      <c r="P610" s="3"/>
      <c r="Q610" s="3"/>
      <c r="R610" s="3"/>
    </row>
    <row r="611" spans="1:18" ht="15.75" customHeight="1">
      <c r="A611" s="3"/>
      <c r="F611" s="152"/>
      <c r="G611" s="152"/>
      <c r="H611" s="153"/>
      <c r="I611" s="152"/>
      <c r="J611" s="152"/>
      <c r="K611" s="154"/>
      <c r="L611" s="155"/>
      <c r="M611" s="51"/>
      <c r="N611" s="3"/>
      <c r="O611" s="3"/>
      <c r="P611" s="3"/>
      <c r="Q611" s="3"/>
      <c r="R611" s="3"/>
    </row>
    <row r="612" spans="1:18" ht="15.75" customHeight="1">
      <c r="A612" s="3"/>
      <c r="F612" s="152"/>
      <c r="G612" s="152"/>
      <c r="H612" s="153"/>
      <c r="I612" s="152"/>
      <c r="J612" s="152"/>
      <c r="K612" s="154"/>
      <c r="L612" s="155"/>
      <c r="M612" s="51"/>
      <c r="N612" s="3"/>
      <c r="O612" s="3"/>
      <c r="P612" s="3"/>
      <c r="Q612" s="3"/>
      <c r="R612" s="3"/>
    </row>
    <row r="613" spans="1:18" ht="15.75" customHeight="1">
      <c r="A613" s="3"/>
      <c r="F613" s="152"/>
      <c r="G613" s="152"/>
      <c r="H613" s="153"/>
      <c r="I613" s="152"/>
      <c r="J613" s="152"/>
      <c r="K613" s="154"/>
      <c r="L613" s="155"/>
      <c r="M613" s="51"/>
      <c r="N613" s="3"/>
      <c r="O613" s="3"/>
      <c r="P613" s="3"/>
      <c r="Q613" s="3"/>
      <c r="R613" s="3"/>
    </row>
    <row r="614" spans="1:18" ht="15.75" customHeight="1">
      <c r="A614" s="3"/>
      <c r="F614" s="152"/>
      <c r="G614" s="152"/>
      <c r="H614" s="153"/>
      <c r="I614" s="152"/>
      <c r="J614" s="152"/>
      <c r="K614" s="154"/>
      <c r="L614" s="155"/>
      <c r="M614" s="51"/>
      <c r="N614" s="3"/>
      <c r="O614" s="3"/>
      <c r="P614" s="3"/>
      <c r="Q614" s="3"/>
      <c r="R614" s="3"/>
    </row>
    <row r="615" spans="1:18" ht="15.75" customHeight="1">
      <c r="A615" s="3"/>
      <c r="F615" s="152"/>
      <c r="G615" s="152"/>
      <c r="H615" s="153"/>
      <c r="I615" s="152"/>
      <c r="J615" s="152"/>
      <c r="K615" s="154"/>
      <c r="L615" s="155"/>
      <c r="M615" s="51"/>
      <c r="N615" s="3"/>
      <c r="O615" s="3"/>
      <c r="P615" s="3"/>
      <c r="Q615" s="3"/>
      <c r="R615" s="3"/>
    </row>
    <row r="616" spans="1:18" ht="15.75" customHeight="1">
      <c r="A616" s="3"/>
      <c r="F616" s="152"/>
      <c r="G616" s="152"/>
      <c r="H616" s="153"/>
      <c r="I616" s="152"/>
      <c r="J616" s="152"/>
      <c r="K616" s="154"/>
      <c r="L616" s="155"/>
      <c r="M616" s="51"/>
      <c r="N616" s="3"/>
      <c r="O616" s="3"/>
      <c r="P616" s="3"/>
      <c r="Q616" s="3"/>
      <c r="R616" s="3"/>
    </row>
    <row r="617" spans="1:18" ht="15.75" customHeight="1">
      <c r="A617" s="3"/>
      <c r="F617" s="152"/>
      <c r="G617" s="152"/>
      <c r="H617" s="153"/>
      <c r="I617" s="152"/>
      <c r="J617" s="152"/>
      <c r="K617" s="154"/>
      <c r="L617" s="155"/>
      <c r="M617" s="51"/>
      <c r="N617" s="3"/>
      <c r="O617" s="3"/>
      <c r="P617" s="3"/>
      <c r="Q617" s="3"/>
      <c r="R617" s="3"/>
    </row>
    <row r="618" spans="1:18" ht="15.75" customHeight="1">
      <c r="A618" s="3"/>
      <c r="F618" s="152"/>
      <c r="G618" s="152"/>
      <c r="H618" s="153"/>
      <c r="I618" s="152"/>
      <c r="J618" s="152"/>
      <c r="K618" s="154"/>
      <c r="L618" s="155"/>
      <c r="M618" s="51"/>
      <c r="N618" s="3"/>
      <c r="O618" s="3"/>
      <c r="P618" s="3"/>
      <c r="Q618" s="3"/>
      <c r="R618" s="3"/>
    </row>
    <row r="619" spans="1:18" ht="15.75" customHeight="1">
      <c r="A619" s="3"/>
      <c r="F619" s="152"/>
      <c r="G619" s="152"/>
      <c r="H619" s="153"/>
      <c r="I619" s="152"/>
      <c r="J619" s="152"/>
      <c r="K619" s="154"/>
      <c r="L619" s="155"/>
      <c r="M619" s="51"/>
      <c r="N619" s="3"/>
      <c r="O619" s="3"/>
      <c r="P619" s="3"/>
      <c r="Q619" s="3"/>
      <c r="R619" s="3"/>
    </row>
    <row r="620" spans="1:18" ht="15.75" customHeight="1">
      <c r="A620" s="3"/>
      <c r="F620" s="152"/>
      <c r="G620" s="152"/>
      <c r="H620" s="153"/>
      <c r="I620" s="152"/>
      <c r="J620" s="152"/>
      <c r="K620" s="154"/>
      <c r="L620" s="155"/>
      <c r="M620" s="51"/>
      <c r="N620" s="3"/>
      <c r="O620" s="3"/>
      <c r="P620" s="3"/>
      <c r="Q620" s="3"/>
      <c r="R620" s="3"/>
    </row>
    <row r="621" spans="1:18" ht="15.75" customHeight="1">
      <c r="A621" s="3"/>
      <c r="F621" s="152"/>
      <c r="G621" s="152"/>
      <c r="H621" s="153"/>
      <c r="I621" s="152"/>
      <c r="J621" s="152"/>
      <c r="K621" s="154"/>
      <c r="L621" s="155"/>
      <c r="M621" s="51"/>
      <c r="N621" s="3"/>
      <c r="O621" s="3"/>
      <c r="P621" s="3"/>
      <c r="Q621" s="3"/>
      <c r="R621" s="3"/>
    </row>
    <row r="622" spans="1:18" ht="15.75" customHeight="1">
      <c r="A622" s="3"/>
      <c r="F622" s="152"/>
      <c r="G622" s="152"/>
      <c r="H622" s="153"/>
      <c r="I622" s="152"/>
      <c r="J622" s="152"/>
      <c r="K622" s="154"/>
      <c r="L622" s="155"/>
      <c r="M622" s="51"/>
      <c r="N622" s="3"/>
      <c r="O622" s="3"/>
      <c r="P622" s="3"/>
      <c r="Q622" s="3"/>
      <c r="R622" s="3"/>
    </row>
    <row r="623" spans="1:18" ht="15.75" customHeight="1">
      <c r="A623" s="3"/>
      <c r="F623" s="152"/>
      <c r="G623" s="152"/>
      <c r="H623" s="153"/>
      <c r="I623" s="152"/>
      <c r="J623" s="152"/>
      <c r="K623" s="154"/>
      <c r="L623" s="155"/>
      <c r="M623" s="51"/>
      <c r="N623" s="3"/>
      <c r="O623" s="3"/>
      <c r="P623" s="3"/>
      <c r="Q623" s="3"/>
      <c r="R623" s="3"/>
    </row>
    <row r="624" spans="1:18" ht="15.75" customHeight="1">
      <c r="A624" s="3"/>
      <c r="F624" s="152"/>
      <c r="G624" s="152"/>
      <c r="H624" s="153"/>
      <c r="I624" s="152"/>
      <c r="J624" s="152"/>
      <c r="K624" s="154"/>
      <c r="L624" s="155"/>
      <c r="M624" s="51"/>
      <c r="N624" s="3"/>
      <c r="O624" s="3"/>
      <c r="P624" s="3"/>
      <c r="Q624" s="3"/>
      <c r="R624" s="3"/>
    </row>
    <row r="625" spans="1:18" ht="15.75" customHeight="1">
      <c r="A625" s="3"/>
      <c r="F625" s="152"/>
      <c r="G625" s="152"/>
      <c r="H625" s="153"/>
      <c r="I625" s="152"/>
      <c r="J625" s="152"/>
      <c r="K625" s="154"/>
      <c r="L625" s="155"/>
      <c r="M625" s="51"/>
      <c r="N625" s="3"/>
      <c r="O625" s="3"/>
      <c r="P625" s="3"/>
      <c r="Q625" s="3"/>
      <c r="R625" s="3"/>
    </row>
    <row r="626" spans="1:18" ht="15.75" customHeight="1">
      <c r="A626" s="3"/>
      <c r="F626" s="152"/>
      <c r="G626" s="152"/>
      <c r="H626" s="153"/>
      <c r="I626" s="152"/>
      <c r="J626" s="152"/>
      <c r="K626" s="154"/>
      <c r="L626" s="155"/>
      <c r="M626" s="51"/>
      <c r="N626" s="3"/>
      <c r="O626" s="3"/>
      <c r="P626" s="3"/>
      <c r="Q626" s="3"/>
      <c r="R626" s="3"/>
    </row>
    <row r="627" spans="1:18" ht="15.75" customHeight="1">
      <c r="A627" s="3"/>
      <c r="F627" s="152"/>
      <c r="G627" s="152"/>
      <c r="H627" s="153"/>
      <c r="I627" s="152"/>
      <c r="J627" s="152"/>
      <c r="K627" s="154"/>
      <c r="L627" s="155"/>
      <c r="M627" s="51"/>
      <c r="N627" s="3"/>
      <c r="O627" s="3"/>
      <c r="P627" s="3"/>
      <c r="Q627" s="3"/>
      <c r="R627" s="3"/>
    </row>
    <row r="628" spans="1:18" ht="15.75" customHeight="1">
      <c r="A628" s="3"/>
      <c r="F628" s="152"/>
      <c r="G628" s="152"/>
      <c r="H628" s="153"/>
      <c r="I628" s="152"/>
      <c r="J628" s="152"/>
      <c r="K628" s="154"/>
      <c r="L628" s="155"/>
      <c r="M628" s="51"/>
      <c r="N628" s="3"/>
      <c r="O628" s="3"/>
      <c r="P628" s="3"/>
      <c r="Q628" s="3"/>
      <c r="R628" s="3"/>
    </row>
    <row r="629" spans="1:18" ht="15.75" customHeight="1">
      <c r="A629" s="3"/>
      <c r="F629" s="152"/>
      <c r="G629" s="152"/>
      <c r="H629" s="153"/>
      <c r="I629" s="152"/>
      <c r="J629" s="152"/>
      <c r="K629" s="154"/>
      <c r="L629" s="155"/>
      <c r="M629" s="51"/>
      <c r="N629" s="3"/>
      <c r="O629" s="3"/>
      <c r="P629" s="3"/>
      <c r="Q629" s="3"/>
      <c r="R629" s="3"/>
    </row>
    <row r="630" spans="1:18" ht="15.75" customHeight="1">
      <c r="A630" s="3"/>
      <c r="F630" s="152"/>
      <c r="G630" s="152"/>
      <c r="H630" s="153"/>
      <c r="I630" s="152"/>
      <c r="J630" s="152"/>
      <c r="K630" s="154"/>
      <c r="L630" s="155"/>
      <c r="M630" s="51"/>
      <c r="N630" s="3"/>
      <c r="O630" s="3"/>
      <c r="P630" s="3"/>
      <c r="Q630" s="3"/>
      <c r="R630" s="3"/>
    </row>
    <row r="631" spans="1:18" ht="15.75" customHeight="1">
      <c r="A631" s="3"/>
      <c r="F631" s="152"/>
      <c r="G631" s="152"/>
      <c r="H631" s="153"/>
      <c r="I631" s="152"/>
      <c r="J631" s="152"/>
      <c r="K631" s="154"/>
      <c r="L631" s="155"/>
      <c r="M631" s="51"/>
      <c r="N631" s="3"/>
      <c r="O631" s="3"/>
      <c r="P631" s="3"/>
      <c r="Q631" s="3"/>
      <c r="R631" s="3"/>
    </row>
    <row r="632" spans="1:18" ht="15.75" customHeight="1">
      <c r="A632" s="3"/>
      <c r="F632" s="152"/>
      <c r="G632" s="152"/>
      <c r="H632" s="153"/>
      <c r="I632" s="152"/>
      <c r="J632" s="152"/>
      <c r="K632" s="154"/>
      <c r="L632" s="155"/>
      <c r="M632" s="51"/>
      <c r="N632" s="3"/>
      <c r="O632" s="3"/>
      <c r="P632" s="3"/>
      <c r="Q632" s="3"/>
      <c r="R632" s="3"/>
    </row>
    <row r="633" spans="1:18" ht="15.75" customHeight="1">
      <c r="A633" s="3"/>
      <c r="F633" s="152"/>
      <c r="G633" s="152"/>
      <c r="H633" s="153"/>
      <c r="I633" s="152"/>
      <c r="J633" s="152"/>
      <c r="K633" s="154"/>
      <c r="L633" s="155"/>
      <c r="M633" s="51"/>
      <c r="N633" s="3"/>
      <c r="O633" s="3"/>
      <c r="P633" s="3"/>
      <c r="Q633" s="3"/>
      <c r="R633" s="3"/>
    </row>
    <row r="634" spans="1:18" ht="15.75" customHeight="1">
      <c r="A634" s="3"/>
      <c r="F634" s="152"/>
      <c r="G634" s="152"/>
      <c r="H634" s="153"/>
      <c r="I634" s="152"/>
      <c r="J634" s="152"/>
      <c r="K634" s="154"/>
      <c r="L634" s="155"/>
      <c r="M634" s="51"/>
      <c r="N634" s="3"/>
      <c r="O634" s="3"/>
      <c r="P634" s="3"/>
      <c r="Q634" s="3"/>
      <c r="R634" s="3"/>
    </row>
    <row r="635" spans="1:18" ht="15.75" customHeight="1">
      <c r="A635" s="3"/>
      <c r="F635" s="152"/>
      <c r="G635" s="152"/>
      <c r="H635" s="153"/>
      <c r="I635" s="152"/>
      <c r="J635" s="152"/>
      <c r="K635" s="154"/>
      <c r="L635" s="155"/>
      <c r="M635" s="51"/>
      <c r="N635" s="3"/>
      <c r="O635" s="3"/>
      <c r="P635" s="3"/>
      <c r="Q635" s="3"/>
      <c r="R635" s="3"/>
    </row>
    <row r="636" spans="1:18" ht="15.75" customHeight="1">
      <c r="A636" s="3"/>
      <c r="F636" s="152"/>
      <c r="G636" s="152"/>
      <c r="H636" s="153"/>
      <c r="I636" s="152"/>
      <c r="J636" s="152"/>
      <c r="K636" s="154"/>
      <c r="L636" s="155"/>
      <c r="M636" s="51"/>
      <c r="N636" s="3"/>
      <c r="O636" s="3"/>
      <c r="P636" s="3"/>
      <c r="Q636" s="3"/>
      <c r="R636" s="3"/>
    </row>
    <row r="637" spans="1:18" ht="15.75" customHeight="1">
      <c r="A637" s="3"/>
      <c r="F637" s="152"/>
      <c r="G637" s="152"/>
      <c r="H637" s="153"/>
      <c r="I637" s="152"/>
      <c r="J637" s="152"/>
      <c r="K637" s="154"/>
      <c r="L637" s="155"/>
      <c r="M637" s="51"/>
      <c r="N637" s="3"/>
      <c r="O637" s="3"/>
      <c r="P637" s="3"/>
      <c r="Q637" s="3"/>
      <c r="R637" s="3"/>
    </row>
    <row r="638" spans="1:18" ht="15.75" customHeight="1">
      <c r="A638" s="3"/>
      <c r="F638" s="152"/>
      <c r="G638" s="152"/>
      <c r="H638" s="153"/>
      <c r="I638" s="152"/>
      <c r="J638" s="152"/>
      <c r="K638" s="154"/>
      <c r="L638" s="155"/>
      <c r="M638" s="51"/>
      <c r="N638" s="3"/>
      <c r="O638" s="3"/>
      <c r="P638" s="3"/>
      <c r="Q638" s="3"/>
      <c r="R638" s="3"/>
    </row>
    <row r="639" spans="1:18" ht="15.75" customHeight="1">
      <c r="A639" s="3"/>
      <c r="F639" s="152"/>
      <c r="G639" s="152"/>
      <c r="H639" s="153"/>
      <c r="I639" s="152"/>
      <c r="J639" s="152"/>
      <c r="K639" s="154"/>
      <c r="L639" s="155"/>
      <c r="M639" s="51"/>
      <c r="N639" s="3"/>
      <c r="O639" s="3"/>
      <c r="P639" s="3"/>
      <c r="Q639" s="3"/>
      <c r="R639" s="3"/>
    </row>
    <row r="640" spans="1:18" ht="15.75" customHeight="1">
      <c r="A640" s="3"/>
      <c r="F640" s="152"/>
      <c r="G640" s="152"/>
      <c r="H640" s="153"/>
      <c r="I640" s="152"/>
      <c r="J640" s="152"/>
      <c r="K640" s="154"/>
      <c r="L640" s="155"/>
      <c r="M640" s="51"/>
      <c r="N640" s="3"/>
      <c r="O640" s="3"/>
      <c r="P640" s="3"/>
      <c r="Q640" s="3"/>
      <c r="R640" s="3"/>
    </row>
    <row r="641" spans="1:18" ht="15.75" customHeight="1">
      <c r="A641" s="3"/>
      <c r="F641" s="152"/>
      <c r="G641" s="152"/>
      <c r="H641" s="153"/>
      <c r="I641" s="152"/>
      <c r="J641" s="152"/>
      <c r="K641" s="154"/>
      <c r="L641" s="155"/>
      <c r="M641" s="51"/>
      <c r="N641" s="3"/>
      <c r="O641" s="3"/>
      <c r="P641" s="3"/>
      <c r="Q641" s="3"/>
      <c r="R641" s="3"/>
    </row>
    <row r="642" spans="1:18" ht="15.75" customHeight="1">
      <c r="A642" s="3"/>
      <c r="F642" s="152"/>
      <c r="G642" s="152"/>
      <c r="H642" s="153"/>
      <c r="I642" s="152"/>
      <c r="J642" s="152"/>
      <c r="K642" s="154"/>
      <c r="L642" s="155"/>
      <c r="M642" s="51"/>
      <c r="N642" s="3"/>
      <c r="O642" s="3"/>
      <c r="P642" s="3"/>
      <c r="Q642" s="3"/>
      <c r="R642" s="3"/>
    </row>
    <row r="643" spans="1:18" ht="15.75" customHeight="1">
      <c r="A643" s="3"/>
      <c r="F643" s="152"/>
      <c r="G643" s="152"/>
      <c r="H643" s="153"/>
      <c r="I643" s="152"/>
      <c r="J643" s="152"/>
      <c r="K643" s="154"/>
      <c r="L643" s="155"/>
      <c r="M643" s="51"/>
      <c r="N643" s="3"/>
      <c r="O643" s="3"/>
      <c r="P643" s="3"/>
      <c r="Q643" s="3"/>
      <c r="R643" s="3"/>
    </row>
    <row r="644" spans="1:18" ht="15.75" customHeight="1">
      <c r="A644" s="3"/>
      <c r="F644" s="152"/>
      <c r="G644" s="152"/>
      <c r="H644" s="153"/>
      <c r="I644" s="152"/>
      <c r="J644" s="152"/>
      <c r="K644" s="154"/>
      <c r="L644" s="155"/>
      <c r="M644" s="51"/>
      <c r="N644" s="3"/>
      <c r="O644" s="3"/>
      <c r="P644" s="3"/>
      <c r="Q644" s="3"/>
      <c r="R644" s="3"/>
    </row>
    <row r="645" spans="1:18" ht="15.75" customHeight="1">
      <c r="A645" s="3"/>
      <c r="F645" s="152"/>
      <c r="G645" s="152"/>
      <c r="H645" s="153"/>
      <c r="I645" s="152"/>
      <c r="J645" s="152"/>
      <c r="K645" s="154"/>
      <c r="L645" s="155"/>
      <c r="M645" s="51"/>
      <c r="N645" s="3"/>
      <c r="O645" s="3"/>
      <c r="P645" s="3"/>
      <c r="Q645" s="3"/>
      <c r="R645" s="3"/>
    </row>
    <row r="646" spans="1:18" ht="15.75" customHeight="1">
      <c r="A646" s="3"/>
      <c r="F646" s="152"/>
      <c r="G646" s="152"/>
      <c r="H646" s="153"/>
      <c r="I646" s="152"/>
      <c r="J646" s="152"/>
      <c r="K646" s="154"/>
      <c r="L646" s="155"/>
      <c r="M646" s="51"/>
      <c r="N646" s="3"/>
      <c r="O646" s="3"/>
      <c r="P646" s="3"/>
      <c r="Q646" s="3"/>
      <c r="R646" s="3"/>
    </row>
    <row r="647" spans="1:18" ht="15.75" customHeight="1">
      <c r="A647" s="3"/>
      <c r="F647" s="152"/>
      <c r="G647" s="152"/>
      <c r="H647" s="153"/>
      <c r="I647" s="152"/>
      <c r="J647" s="152"/>
      <c r="K647" s="154"/>
      <c r="L647" s="155"/>
      <c r="M647" s="51"/>
      <c r="N647" s="3"/>
      <c r="O647" s="3"/>
      <c r="P647" s="3"/>
      <c r="Q647" s="3"/>
      <c r="R647" s="3"/>
    </row>
    <row r="648" spans="1:18" ht="15.75" customHeight="1">
      <c r="A648" s="3"/>
      <c r="F648" s="152"/>
      <c r="G648" s="152"/>
      <c r="H648" s="153"/>
      <c r="I648" s="152"/>
      <c r="J648" s="152"/>
      <c r="K648" s="154"/>
      <c r="L648" s="155"/>
      <c r="M648" s="51"/>
      <c r="N648" s="3"/>
      <c r="O648" s="3"/>
      <c r="P648" s="3"/>
      <c r="Q648" s="3"/>
      <c r="R648" s="3"/>
    </row>
    <row r="649" spans="1:18" ht="15.75" customHeight="1">
      <c r="A649" s="3"/>
      <c r="F649" s="152"/>
      <c r="G649" s="152"/>
      <c r="H649" s="153"/>
      <c r="I649" s="152"/>
      <c r="J649" s="152"/>
      <c r="K649" s="154"/>
      <c r="L649" s="155"/>
      <c r="M649" s="51"/>
      <c r="N649" s="3"/>
      <c r="O649" s="3"/>
      <c r="P649" s="3"/>
      <c r="Q649" s="3"/>
      <c r="R649" s="3"/>
    </row>
    <row r="650" spans="1:18" ht="15.75" customHeight="1">
      <c r="A650" s="3"/>
      <c r="F650" s="152"/>
      <c r="G650" s="152"/>
      <c r="H650" s="153"/>
      <c r="I650" s="152"/>
      <c r="J650" s="152"/>
      <c r="K650" s="154"/>
      <c r="L650" s="155"/>
      <c r="M650" s="51"/>
      <c r="N650" s="3"/>
      <c r="O650" s="3"/>
      <c r="P650" s="3"/>
      <c r="Q650" s="3"/>
      <c r="R650" s="3"/>
    </row>
    <row r="651" spans="1:18" ht="15.75" customHeight="1">
      <c r="A651" s="3"/>
      <c r="F651" s="152"/>
      <c r="G651" s="152"/>
      <c r="H651" s="153"/>
      <c r="I651" s="152"/>
      <c r="J651" s="152"/>
      <c r="K651" s="154"/>
      <c r="L651" s="155"/>
      <c r="M651" s="51"/>
      <c r="N651" s="3"/>
      <c r="O651" s="3"/>
      <c r="P651" s="3"/>
      <c r="Q651" s="3"/>
      <c r="R651" s="3"/>
    </row>
    <row r="652" spans="1:18" ht="15.75" customHeight="1">
      <c r="A652" s="3"/>
      <c r="F652" s="152"/>
      <c r="G652" s="152"/>
      <c r="H652" s="153"/>
      <c r="I652" s="152"/>
      <c r="J652" s="152"/>
      <c r="K652" s="154"/>
      <c r="L652" s="155"/>
      <c r="M652" s="51"/>
      <c r="N652" s="3"/>
      <c r="O652" s="3"/>
      <c r="P652" s="3"/>
      <c r="Q652" s="3"/>
      <c r="R652" s="3"/>
    </row>
    <row r="653" spans="1:18" ht="15.75" customHeight="1">
      <c r="A653" s="3"/>
      <c r="F653" s="152"/>
      <c r="G653" s="152"/>
      <c r="H653" s="153"/>
      <c r="I653" s="152"/>
      <c r="J653" s="152"/>
      <c r="K653" s="154"/>
      <c r="L653" s="155"/>
      <c r="M653" s="51"/>
      <c r="N653" s="3"/>
      <c r="O653" s="3"/>
      <c r="P653" s="3"/>
      <c r="Q653" s="3"/>
      <c r="R653" s="3"/>
    </row>
    <row r="654" spans="1:18" ht="15.75" customHeight="1">
      <c r="A654" s="3"/>
      <c r="F654" s="152"/>
      <c r="G654" s="152"/>
      <c r="H654" s="153"/>
      <c r="I654" s="152"/>
      <c r="J654" s="152"/>
      <c r="K654" s="154"/>
      <c r="L654" s="155"/>
      <c r="M654" s="51"/>
      <c r="N654" s="3"/>
      <c r="O654" s="3"/>
      <c r="P654" s="3"/>
      <c r="Q654" s="3"/>
      <c r="R654" s="3"/>
    </row>
    <row r="655" spans="1:18" ht="15.75" customHeight="1">
      <c r="A655" s="3"/>
      <c r="F655" s="152"/>
      <c r="G655" s="152"/>
      <c r="H655" s="153"/>
      <c r="I655" s="152"/>
      <c r="J655" s="152"/>
      <c r="K655" s="154"/>
      <c r="L655" s="155"/>
      <c r="M655" s="51"/>
      <c r="N655" s="3"/>
      <c r="O655" s="3"/>
      <c r="P655" s="3"/>
      <c r="Q655" s="3"/>
      <c r="R655" s="3"/>
    </row>
    <row r="656" spans="1:18" ht="15.75" customHeight="1">
      <c r="A656" s="3"/>
      <c r="F656" s="152"/>
      <c r="G656" s="152"/>
      <c r="H656" s="153"/>
      <c r="I656" s="152"/>
      <c r="J656" s="152"/>
      <c r="K656" s="154"/>
      <c r="L656" s="155"/>
      <c r="M656" s="51"/>
      <c r="N656" s="3"/>
      <c r="O656" s="3"/>
      <c r="P656" s="3"/>
      <c r="Q656" s="3"/>
      <c r="R656" s="3"/>
    </row>
    <row r="657" spans="1:18" ht="15.75" customHeight="1">
      <c r="A657" s="3"/>
      <c r="F657" s="152"/>
      <c r="G657" s="152"/>
      <c r="H657" s="153"/>
      <c r="I657" s="152"/>
      <c r="J657" s="152"/>
      <c r="K657" s="154"/>
      <c r="L657" s="155"/>
      <c r="M657" s="51"/>
      <c r="N657" s="3"/>
      <c r="O657" s="3"/>
      <c r="P657" s="3"/>
      <c r="Q657" s="3"/>
      <c r="R657" s="3"/>
    </row>
    <row r="658" spans="1:18" ht="15.75" customHeight="1">
      <c r="A658" s="3"/>
      <c r="F658" s="152"/>
      <c r="G658" s="152"/>
      <c r="H658" s="153"/>
      <c r="I658" s="152"/>
      <c r="J658" s="152"/>
      <c r="K658" s="154"/>
      <c r="L658" s="155"/>
      <c r="M658" s="51"/>
      <c r="N658" s="3"/>
      <c r="O658" s="3"/>
      <c r="P658" s="3"/>
      <c r="Q658" s="3"/>
      <c r="R658" s="3"/>
    </row>
    <row r="659" spans="1:18" ht="15.75" customHeight="1">
      <c r="A659" s="3"/>
      <c r="F659" s="152"/>
      <c r="G659" s="152"/>
      <c r="H659" s="153"/>
      <c r="I659" s="152"/>
      <c r="J659" s="152"/>
      <c r="K659" s="154"/>
      <c r="L659" s="155"/>
      <c r="M659" s="51"/>
      <c r="N659" s="3"/>
      <c r="O659" s="3"/>
      <c r="P659" s="3"/>
      <c r="Q659" s="3"/>
      <c r="R659" s="3"/>
    </row>
    <row r="660" spans="1:18" ht="15.75" customHeight="1">
      <c r="A660" s="3"/>
      <c r="F660" s="152"/>
      <c r="G660" s="152"/>
      <c r="H660" s="153"/>
      <c r="I660" s="152"/>
      <c r="J660" s="152"/>
      <c r="K660" s="154"/>
      <c r="L660" s="155"/>
      <c r="M660" s="51"/>
      <c r="N660" s="3"/>
      <c r="O660" s="3"/>
      <c r="P660" s="3"/>
      <c r="Q660" s="3"/>
      <c r="R660" s="3"/>
    </row>
    <row r="661" spans="1:18" ht="15.75" customHeight="1">
      <c r="A661" s="3"/>
      <c r="F661" s="152"/>
      <c r="G661" s="152"/>
      <c r="H661" s="153"/>
      <c r="I661" s="152"/>
      <c r="J661" s="152"/>
      <c r="K661" s="154"/>
      <c r="L661" s="155"/>
      <c r="M661" s="51"/>
      <c r="N661" s="3"/>
      <c r="O661" s="3"/>
      <c r="P661" s="3"/>
      <c r="Q661" s="3"/>
      <c r="R661" s="3"/>
    </row>
    <row r="662" spans="1:18" ht="15.75" customHeight="1">
      <c r="A662" s="3"/>
      <c r="F662" s="152"/>
      <c r="G662" s="152"/>
      <c r="H662" s="153"/>
      <c r="I662" s="152"/>
      <c r="J662" s="152"/>
      <c r="K662" s="154"/>
      <c r="L662" s="155"/>
      <c r="M662" s="51"/>
      <c r="N662" s="3"/>
      <c r="O662" s="3"/>
      <c r="P662" s="3"/>
      <c r="Q662" s="3"/>
      <c r="R662" s="3"/>
    </row>
    <row r="663" spans="1:18" ht="15.75" customHeight="1">
      <c r="A663" s="3"/>
      <c r="F663" s="152"/>
      <c r="G663" s="152"/>
      <c r="H663" s="153"/>
      <c r="I663" s="152"/>
      <c r="J663" s="152"/>
      <c r="K663" s="154"/>
      <c r="L663" s="155"/>
      <c r="M663" s="51"/>
      <c r="N663" s="3"/>
      <c r="O663" s="3"/>
      <c r="P663" s="3"/>
      <c r="Q663" s="3"/>
      <c r="R663" s="3"/>
    </row>
    <row r="664" spans="1:18" ht="15.75" customHeight="1">
      <c r="A664" s="3"/>
      <c r="F664" s="152"/>
      <c r="G664" s="152"/>
      <c r="H664" s="153"/>
      <c r="I664" s="152"/>
      <c r="J664" s="152"/>
      <c r="K664" s="154"/>
      <c r="L664" s="155"/>
      <c r="M664" s="51"/>
      <c r="N664" s="3"/>
      <c r="O664" s="3"/>
      <c r="P664" s="3"/>
      <c r="Q664" s="3"/>
      <c r="R664" s="3"/>
    </row>
    <row r="665" spans="1:18" ht="15.75" customHeight="1">
      <c r="A665" s="3"/>
      <c r="F665" s="152"/>
      <c r="G665" s="152"/>
      <c r="H665" s="153"/>
      <c r="I665" s="152"/>
      <c r="J665" s="152"/>
      <c r="K665" s="154"/>
      <c r="L665" s="155"/>
      <c r="M665" s="51"/>
      <c r="N665" s="3"/>
      <c r="O665" s="3"/>
      <c r="P665" s="3"/>
      <c r="Q665" s="3"/>
      <c r="R665" s="3"/>
    </row>
    <row r="666" spans="1:18" ht="15.75" customHeight="1">
      <c r="A666" s="3"/>
      <c r="F666" s="152"/>
      <c r="G666" s="152"/>
      <c r="H666" s="153"/>
      <c r="I666" s="152"/>
      <c r="J666" s="152"/>
      <c r="K666" s="154"/>
      <c r="L666" s="155"/>
      <c r="M666" s="51"/>
      <c r="N666" s="3"/>
      <c r="O666" s="3"/>
      <c r="P666" s="3"/>
      <c r="Q666" s="3"/>
      <c r="R666" s="3"/>
    </row>
    <row r="667" spans="1:18" ht="15.75" customHeight="1">
      <c r="A667" s="3"/>
      <c r="F667" s="152"/>
      <c r="G667" s="152"/>
      <c r="H667" s="153"/>
      <c r="I667" s="152"/>
      <c r="J667" s="152"/>
      <c r="K667" s="154"/>
      <c r="L667" s="155"/>
      <c r="M667" s="51"/>
      <c r="N667" s="3"/>
      <c r="O667" s="3"/>
      <c r="P667" s="3"/>
      <c r="Q667" s="3"/>
      <c r="R667" s="3"/>
    </row>
    <row r="668" spans="1:18" ht="15.75" customHeight="1">
      <c r="A668" s="3"/>
      <c r="F668" s="152"/>
      <c r="G668" s="152"/>
      <c r="H668" s="153"/>
      <c r="I668" s="152"/>
      <c r="J668" s="152"/>
      <c r="K668" s="154"/>
      <c r="L668" s="155"/>
      <c r="M668" s="51"/>
      <c r="N668" s="3"/>
      <c r="O668" s="3"/>
      <c r="P668" s="3"/>
      <c r="Q668" s="3"/>
      <c r="R668" s="3"/>
    </row>
    <row r="669" spans="1:18" ht="15.75" customHeight="1">
      <c r="A669" s="3"/>
      <c r="F669" s="152"/>
      <c r="G669" s="152"/>
      <c r="H669" s="153"/>
      <c r="I669" s="152"/>
      <c r="J669" s="152"/>
      <c r="K669" s="154"/>
      <c r="L669" s="155"/>
      <c r="M669" s="51"/>
      <c r="N669" s="3"/>
      <c r="O669" s="3"/>
      <c r="P669" s="3"/>
      <c r="Q669" s="3"/>
      <c r="R669" s="3"/>
    </row>
    <row r="670" spans="1:18" ht="15.75" customHeight="1">
      <c r="A670" s="3"/>
      <c r="F670" s="152"/>
      <c r="G670" s="152"/>
      <c r="H670" s="153"/>
      <c r="I670" s="152"/>
      <c r="J670" s="152"/>
      <c r="K670" s="154"/>
      <c r="L670" s="155"/>
      <c r="M670" s="51"/>
      <c r="N670" s="3"/>
      <c r="O670" s="3"/>
      <c r="P670" s="3"/>
      <c r="Q670" s="3"/>
      <c r="R670" s="3"/>
    </row>
    <row r="671" spans="1:18" ht="15.75" customHeight="1">
      <c r="A671" s="3"/>
      <c r="F671" s="152"/>
      <c r="G671" s="152"/>
      <c r="H671" s="153"/>
      <c r="I671" s="152"/>
      <c r="J671" s="152"/>
      <c r="K671" s="154"/>
      <c r="L671" s="155"/>
      <c r="M671" s="51"/>
      <c r="N671" s="3"/>
      <c r="O671" s="3"/>
      <c r="P671" s="3"/>
      <c r="Q671" s="3"/>
      <c r="R671" s="3"/>
    </row>
    <row r="672" spans="1:18" ht="15.75" customHeight="1">
      <c r="A672" s="3"/>
      <c r="F672" s="152"/>
      <c r="G672" s="152"/>
      <c r="H672" s="153"/>
      <c r="I672" s="152"/>
      <c r="J672" s="152"/>
      <c r="K672" s="154"/>
      <c r="L672" s="155"/>
      <c r="M672" s="51"/>
      <c r="N672" s="3"/>
      <c r="O672" s="3"/>
      <c r="P672" s="3"/>
      <c r="Q672" s="3"/>
      <c r="R672" s="3"/>
    </row>
    <row r="673" spans="1:18" ht="15.75" customHeight="1">
      <c r="A673" s="3"/>
      <c r="F673" s="152"/>
      <c r="G673" s="152"/>
      <c r="H673" s="153"/>
      <c r="I673" s="152"/>
      <c r="J673" s="152"/>
      <c r="K673" s="154"/>
      <c r="L673" s="155"/>
      <c r="M673" s="51"/>
      <c r="N673" s="3"/>
      <c r="O673" s="3"/>
      <c r="P673" s="3"/>
      <c r="Q673" s="3"/>
      <c r="R673" s="3"/>
    </row>
    <row r="674" spans="1:18" ht="15.75" customHeight="1">
      <c r="A674" s="3"/>
      <c r="F674" s="152"/>
      <c r="G674" s="152"/>
      <c r="H674" s="153"/>
      <c r="I674" s="152"/>
      <c r="J674" s="152"/>
      <c r="K674" s="154"/>
      <c r="L674" s="155"/>
      <c r="M674" s="51"/>
      <c r="N674" s="3"/>
      <c r="O674" s="3"/>
      <c r="P674" s="3"/>
      <c r="Q674" s="3"/>
      <c r="R674" s="3"/>
    </row>
    <row r="675" spans="1:18" ht="15.75" customHeight="1">
      <c r="A675" s="3"/>
      <c r="F675" s="152"/>
      <c r="G675" s="152"/>
      <c r="H675" s="153"/>
      <c r="I675" s="152"/>
      <c r="J675" s="152"/>
      <c r="K675" s="154"/>
      <c r="L675" s="155"/>
      <c r="M675" s="51"/>
      <c r="N675" s="3"/>
      <c r="O675" s="3"/>
      <c r="P675" s="3"/>
      <c r="Q675" s="3"/>
      <c r="R675" s="3"/>
    </row>
    <row r="676" spans="1:18" ht="15.75" customHeight="1">
      <c r="A676" s="3"/>
      <c r="F676" s="152"/>
      <c r="G676" s="152"/>
      <c r="H676" s="153"/>
      <c r="I676" s="152"/>
      <c r="J676" s="152"/>
      <c r="K676" s="154"/>
      <c r="L676" s="155"/>
      <c r="M676" s="51"/>
      <c r="N676" s="3"/>
      <c r="O676" s="3"/>
      <c r="P676" s="3"/>
      <c r="Q676" s="3"/>
      <c r="R676" s="3"/>
    </row>
    <row r="677" spans="1:18" ht="15.75" customHeight="1">
      <c r="A677" s="3"/>
      <c r="F677" s="152"/>
      <c r="G677" s="152"/>
      <c r="H677" s="153"/>
      <c r="I677" s="152"/>
      <c r="J677" s="152"/>
      <c r="K677" s="154"/>
      <c r="L677" s="155"/>
      <c r="M677" s="51"/>
      <c r="N677" s="3"/>
      <c r="O677" s="3"/>
      <c r="P677" s="3"/>
      <c r="Q677" s="3"/>
      <c r="R677" s="3"/>
    </row>
    <row r="678" spans="1:18" ht="15.75" customHeight="1">
      <c r="A678" s="3"/>
      <c r="F678" s="152"/>
      <c r="G678" s="152"/>
      <c r="H678" s="153"/>
      <c r="I678" s="152"/>
      <c r="J678" s="152"/>
      <c r="K678" s="154"/>
      <c r="L678" s="155"/>
      <c r="M678" s="51"/>
      <c r="N678" s="3"/>
      <c r="O678" s="3"/>
      <c r="P678" s="3"/>
      <c r="Q678" s="3"/>
      <c r="R678" s="3"/>
    </row>
    <row r="679" spans="1:18" ht="15.75" customHeight="1">
      <c r="A679" s="3"/>
      <c r="F679" s="152"/>
      <c r="G679" s="152"/>
      <c r="H679" s="153"/>
      <c r="I679" s="152"/>
      <c r="J679" s="152"/>
      <c r="K679" s="154"/>
      <c r="L679" s="155"/>
      <c r="M679" s="51"/>
      <c r="N679" s="3"/>
      <c r="O679" s="3"/>
      <c r="P679" s="3"/>
      <c r="Q679" s="3"/>
      <c r="R679" s="3"/>
    </row>
    <row r="680" spans="1:18" ht="15.75" customHeight="1">
      <c r="A680" s="3"/>
      <c r="F680" s="152"/>
      <c r="G680" s="152"/>
      <c r="H680" s="153"/>
      <c r="I680" s="152"/>
      <c r="J680" s="152"/>
      <c r="K680" s="154"/>
      <c r="L680" s="155"/>
      <c r="M680" s="51"/>
      <c r="N680" s="3"/>
      <c r="O680" s="3"/>
      <c r="P680" s="3"/>
      <c r="Q680" s="3"/>
      <c r="R680" s="3"/>
    </row>
    <row r="681" spans="1:18" ht="15.75" customHeight="1">
      <c r="A681" s="3"/>
      <c r="F681" s="152"/>
      <c r="G681" s="152"/>
      <c r="H681" s="153"/>
      <c r="I681" s="152"/>
      <c r="J681" s="152"/>
      <c r="K681" s="154"/>
      <c r="L681" s="155"/>
      <c r="M681" s="51"/>
      <c r="N681" s="3"/>
      <c r="O681" s="3"/>
      <c r="P681" s="3"/>
      <c r="Q681" s="3"/>
      <c r="R681" s="3"/>
    </row>
    <row r="682" spans="1:18" ht="15.75" customHeight="1">
      <c r="A682" s="3"/>
      <c r="F682" s="152"/>
      <c r="G682" s="152"/>
      <c r="H682" s="153"/>
      <c r="I682" s="152"/>
      <c r="J682" s="152"/>
      <c r="K682" s="154"/>
      <c r="L682" s="155"/>
      <c r="M682" s="51"/>
      <c r="N682" s="3"/>
      <c r="O682" s="3"/>
      <c r="P682" s="3"/>
      <c r="Q682" s="3"/>
      <c r="R682" s="3"/>
    </row>
    <row r="683" spans="1:18" ht="15.75" customHeight="1">
      <c r="A683" s="3"/>
      <c r="F683" s="152"/>
      <c r="G683" s="152"/>
      <c r="H683" s="153"/>
      <c r="I683" s="152"/>
      <c r="J683" s="152"/>
      <c r="K683" s="154"/>
      <c r="L683" s="155"/>
      <c r="M683" s="51"/>
      <c r="N683" s="3"/>
      <c r="O683" s="3"/>
      <c r="P683" s="3"/>
      <c r="Q683" s="3"/>
      <c r="R683" s="3"/>
    </row>
    <row r="684" spans="1:18" ht="15.75" customHeight="1">
      <c r="A684" s="3"/>
      <c r="F684" s="152"/>
      <c r="G684" s="152"/>
      <c r="H684" s="153"/>
      <c r="I684" s="152"/>
      <c r="J684" s="152"/>
      <c r="K684" s="154"/>
      <c r="L684" s="155"/>
      <c r="M684" s="51"/>
      <c r="N684" s="3"/>
      <c r="O684" s="3"/>
      <c r="P684" s="3"/>
      <c r="Q684" s="3"/>
      <c r="R684" s="3"/>
    </row>
    <row r="685" spans="1:18" ht="15.75" customHeight="1">
      <c r="A685" s="3"/>
      <c r="F685" s="152"/>
      <c r="G685" s="152"/>
      <c r="H685" s="153"/>
      <c r="I685" s="152"/>
      <c r="J685" s="152"/>
      <c r="K685" s="154"/>
      <c r="L685" s="155"/>
      <c r="M685" s="51"/>
      <c r="N685" s="3"/>
      <c r="O685" s="3"/>
      <c r="P685" s="3"/>
      <c r="Q685" s="3"/>
      <c r="R685" s="3"/>
    </row>
    <row r="686" spans="1:18" ht="15.75" customHeight="1">
      <c r="A686" s="3"/>
      <c r="F686" s="152"/>
      <c r="G686" s="152"/>
      <c r="H686" s="153"/>
      <c r="I686" s="152"/>
      <c r="J686" s="152"/>
      <c r="K686" s="154"/>
      <c r="L686" s="155"/>
      <c r="M686" s="51"/>
      <c r="N686" s="3"/>
      <c r="O686" s="3"/>
      <c r="P686" s="3"/>
      <c r="Q686" s="3"/>
      <c r="R686" s="3"/>
    </row>
    <row r="687" spans="1:18" ht="15.75" customHeight="1">
      <c r="A687" s="3"/>
      <c r="F687" s="152"/>
      <c r="G687" s="152"/>
      <c r="H687" s="153"/>
      <c r="I687" s="152"/>
      <c r="J687" s="152"/>
      <c r="K687" s="154"/>
      <c r="L687" s="155"/>
      <c r="M687" s="51"/>
      <c r="N687" s="3"/>
      <c r="O687" s="3"/>
      <c r="P687" s="3"/>
      <c r="Q687" s="3"/>
      <c r="R687" s="3"/>
    </row>
    <row r="688" spans="1:18" ht="15.75" customHeight="1">
      <c r="A688" s="3"/>
      <c r="F688" s="152"/>
      <c r="G688" s="152"/>
      <c r="H688" s="153"/>
      <c r="I688" s="152"/>
      <c r="J688" s="152"/>
      <c r="K688" s="154"/>
      <c r="L688" s="155"/>
      <c r="M688" s="51"/>
      <c r="N688" s="3"/>
      <c r="O688" s="3"/>
      <c r="P688" s="3"/>
      <c r="Q688" s="3"/>
      <c r="R688" s="3"/>
    </row>
    <row r="689" spans="1:18" ht="15.75" customHeight="1">
      <c r="A689" s="3"/>
      <c r="F689" s="152"/>
      <c r="G689" s="152"/>
      <c r="H689" s="153"/>
      <c r="I689" s="152"/>
      <c r="J689" s="152"/>
      <c r="K689" s="154"/>
      <c r="L689" s="155"/>
      <c r="M689" s="51"/>
      <c r="N689" s="3"/>
      <c r="O689" s="3"/>
      <c r="P689" s="3"/>
      <c r="Q689" s="3"/>
      <c r="R689" s="3"/>
    </row>
    <row r="690" spans="1:18" ht="15.75" customHeight="1">
      <c r="A690" s="3"/>
      <c r="F690" s="152"/>
      <c r="G690" s="152"/>
      <c r="H690" s="153"/>
      <c r="I690" s="152"/>
      <c r="J690" s="152"/>
      <c r="K690" s="154"/>
      <c r="L690" s="155"/>
      <c r="M690" s="51"/>
      <c r="N690" s="3"/>
      <c r="O690" s="3"/>
      <c r="P690" s="3"/>
      <c r="Q690" s="3"/>
      <c r="R690" s="3"/>
    </row>
    <row r="691" spans="1:18" ht="15.75" customHeight="1">
      <c r="A691" s="3"/>
      <c r="F691" s="152"/>
      <c r="G691" s="152"/>
      <c r="H691" s="153"/>
      <c r="I691" s="152"/>
      <c r="J691" s="152"/>
      <c r="K691" s="154"/>
      <c r="L691" s="155"/>
      <c r="M691" s="51"/>
      <c r="N691" s="3"/>
      <c r="O691" s="3"/>
      <c r="P691" s="3"/>
      <c r="Q691" s="3"/>
      <c r="R691" s="3"/>
    </row>
    <row r="692" spans="1:18" ht="15.75" customHeight="1">
      <c r="A692" s="3"/>
      <c r="F692" s="152"/>
      <c r="G692" s="152"/>
      <c r="H692" s="153"/>
      <c r="I692" s="152"/>
      <c r="J692" s="152"/>
      <c r="K692" s="154"/>
      <c r="L692" s="155"/>
      <c r="M692" s="51"/>
      <c r="N692" s="3"/>
      <c r="O692" s="3"/>
      <c r="P692" s="3"/>
      <c r="Q692" s="3"/>
      <c r="R692" s="3"/>
    </row>
    <row r="693" spans="1:18" ht="15.75" customHeight="1">
      <c r="A693" s="3"/>
      <c r="F693" s="152"/>
      <c r="G693" s="152"/>
      <c r="H693" s="153"/>
      <c r="I693" s="152"/>
      <c r="J693" s="152"/>
      <c r="K693" s="154"/>
      <c r="L693" s="155"/>
      <c r="M693" s="51"/>
      <c r="N693" s="3"/>
      <c r="O693" s="3"/>
      <c r="P693" s="3"/>
      <c r="Q693" s="3"/>
      <c r="R693" s="3"/>
    </row>
    <row r="694" spans="1:18" ht="15.75" customHeight="1">
      <c r="A694" s="3"/>
      <c r="F694" s="152"/>
      <c r="G694" s="152"/>
      <c r="H694" s="153"/>
      <c r="I694" s="152"/>
      <c r="J694" s="152"/>
      <c r="K694" s="154"/>
      <c r="L694" s="155"/>
      <c r="M694" s="51"/>
      <c r="N694" s="3"/>
      <c r="O694" s="3"/>
      <c r="P694" s="3"/>
      <c r="Q694" s="3"/>
      <c r="R694" s="3"/>
    </row>
    <row r="695" spans="1:18" ht="15.75" customHeight="1">
      <c r="A695" s="3"/>
      <c r="F695" s="152"/>
      <c r="G695" s="152"/>
      <c r="H695" s="153"/>
      <c r="I695" s="152"/>
      <c r="J695" s="152"/>
      <c r="K695" s="154"/>
      <c r="L695" s="155"/>
      <c r="M695" s="51"/>
      <c r="N695" s="3"/>
      <c r="O695" s="3"/>
      <c r="P695" s="3"/>
      <c r="Q695" s="3"/>
      <c r="R695" s="3"/>
    </row>
    <row r="696" spans="1:18" ht="15.75" customHeight="1">
      <c r="A696" s="3"/>
      <c r="F696" s="152"/>
      <c r="G696" s="152"/>
      <c r="H696" s="153"/>
      <c r="I696" s="152"/>
      <c r="J696" s="152"/>
      <c r="K696" s="154"/>
      <c r="L696" s="155"/>
      <c r="M696" s="51"/>
      <c r="N696" s="3"/>
      <c r="O696" s="3"/>
      <c r="P696" s="3"/>
      <c r="Q696" s="3"/>
      <c r="R696" s="3"/>
    </row>
    <row r="697" spans="1:18" ht="15.75" customHeight="1">
      <c r="A697" s="3"/>
      <c r="F697" s="152"/>
      <c r="G697" s="152"/>
      <c r="H697" s="153"/>
      <c r="I697" s="152"/>
      <c r="J697" s="152"/>
      <c r="K697" s="154"/>
      <c r="L697" s="155"/>
      <c r="M697" s="51"/>
      <c r="N697" s="3"/>
      <c r="O697" s="3"/>
      <c r="P697" s="3"/>
      <c r="Q697" s="3"/>
      <c r="R697" s="3"/>
    </row>
    <row r="698" spans="1:18" ht="15.75" customHeight="1">
      <c r="A698" s="3"/>
      <c r="F698" s="152"/>
      <c r="G698" s="152"/>
      <c r="H698" s="153"/>
      <c r="I698" s="152"/>
      <c r="J698" s="152"/>
      <c r="K698" s="154"/>
      <c r="L698" s="155"/>
      <c r="M698" s="51"/>
      <c r="N698" s="3"/>
      <c r="O698" s="3"/>
      <c r="P698" s="3"/>
      <c r="Q698" s="3"/>
      <c r="R698" s="3"/>
    </row>
    <row r="699" spans="1:18" ht="15.75" customHeight="1">
      <c r="A699" s="3"/>
      <c r="F699" s="152"/>
      <c r="G699" s="152"/>
      <c r="H699" s="153"/>
      <c r="I699" s="152"/>
      <c r="J699" s="152"/>
      <c r="K699" s="154"/>
      <c r="L699" s="155"/>
      <c r="M699" s="51"/>
      <c r="N699" s="3"/>
      <c r="O699" s="3"/>
      <c r="P699" s="3"/>
      <c r="Q699" s="3"/>
      <c r="R699" s="3"/>
    </row>
    <row r="700" spans="1:18" ht="15.75" customHeight="1">
      <c r="A700" s="3"/>
      <c r="F700" s="152"/>
      <c r="G700" s="152"/>
      <c r="H700" s="153"/>
      <c r="I700" s="152"/>
      <c r="J700" s="152"/>
      <c r="K700" s="154"/>
      <c r="L700" s="155"/>
      <c r="M700" s="51"/>
      <c r="N700" s="3"/>
      <c r="O700" s="3"/>
      <c r="P700" s="3"/>
      <c r="Q700" s="3"/>
      <c r="R700" s="3"/>
    </row>
    <row r="701" spans="1:18" ht="15.75" customHeight="1">
      <c r="A701" s="3"/>
      <c r="F701" s="152"/>
      <c r="G701" s="152"/>
      <c r="H701" s="153"/>
      <c r="I701" s="152"/>
      <c r="J701" s="152"/>
      <c r="K701" s="154"/>
      <c r="L701" s="155"/>
      <c r="M701" s="51"/>
      <c r="N701" s="3"/>
      <c r="O701" s="3"/>
      <c r="P701" s="3"/>
      <c r="Q701" s="3"/>
      <c r="R701" s="3"/>
    </row>
    <row r="702" spans="1:18" ht="15.75" customHeight="1">
      <c r="A702" s="3"/>
      <c r="F702" s="152"/>
      <c r="G702" s="152"/>
      <c r="H702" s="153"/>
      <c r="I702" s="152"/>
      <c r="J702" s="152"/>
      <c r="K702" s="154"/>
      <c r="L702" s="155"/>
      <c r="M702" s="51"/>
      <c r="N702" s="3"/>
      <c r="O702" s="3"/>
      <c r="P702" s="3"/>
      <c r="Q702" s="3"/>
      <c r="R702" s="3"/>
    </row>
    <row r="703" spans="1:18" ht="15.75" customHeight="1">
      <c r="A703" s="3"/>
      <c r="F703" s="152"/>
      <c r="G703" s="152"/>
      <c r="H703" s="153"/>
      <c r="I703" s="152"/>
      <c r="J703" s="152"/>
      <c r="K703" s="154"/>
      <c r="L703" s="155"/>
      <c r="M703" s="51"/>
      <c r="N703" s="3"/>
      <c r="O703" s="3"/>
      <c r="P703" s="3"/>
      <c r="Q703" s="3"/>
      <c r="R703" s="3"/>
    </row>
    <row r="704" spans="1:18" ht="15.75" customHeight="1">
      <c r="A704" s="3"/>
      <c r="F704" s="152"/>
      <c r="G704" s="152"/>
      <c r="H704" s="153"/>
      <c r="I704" s="152"/>
      <c r="J704" s="152"/>
      <c r="K704" s="154"/>
      <c r="L704" s="155"/>
      <c r="M704" s="51"/>
      <c r="N704" s="3"/>
      <c r="O704" s="3"/>
      <c r="P704" s="3"/>
      <c r="Q704" s="3"/>
      <c r="R704" s="3"/>
    </row>
    <row r="705" spans="1:18" ht="15.75" customHeight="1">
      <c r="A705" s="3"/>
      <c r="F705" s="152"/>
      <c r="G705" s="152"/>
      <c r="H705" s="153"/>
      <c r="I705" s="152"/>
      <c r="J705" s="152"/>
      <c r="K705" s="154"/>
      <c r="L705" s="155"/>
      <c r="M705" s="51"/>
      <c r="N705" s="3"/>
      <c r="O705" s="3"/>
      <c r="P705" s="3"/>
      <c r="Q705" s="3"/>
      <c r="R705" s="3"/>
    </row>
    <row r="706" spans="1:18" ht="15.75" customHeight="1">
      <c r="A706" s="3"/>
      <c r="F706" s="152"/>
      <c r="G706" s="152"/>
      <c r="H706" s="153"/>
      <c r="I706" s="152"/>
      <c r="J706" s="152"/>
      <c r="K706" s="154"/>
      <c r="L706" s="155"/>
      <c r="M706" s="51"/>
      <c r="N706" s="3"/>
      <c r="O706" s="3"/>
      <c r="P706" s="3"/>
      <c r="Q706" s="3"/>
      <c r="R706" s="3"/>
    </row>
    <row r="707" spans="1:18" ht="15.75" customHeight="1">
      <c r="A707" s="3"/>
      <c r="F707" s="152"/>
      <c r="G707" s="152"/>
      <c r="H707" s="153"/>
      <c r="I707" s="152"/>
      <c r="J707" s="152"/>
      <c r="K707" s="154"/>
      <c r="L707" s="155"/>
      <c r="M707" s="51"/>
      <c r="N707" s="3"/>
      <c r="O707" s="3"/>
      <c r="P707" s="3"/>
      <c r="Q707" s="3"/>
      <c r="R707" s="3"/>
    </row>
    <row r="708" spans="1:18" ht="15.75" customHeight="1">
      <c r="A708" s="3"/>
      <c r="F708" s="152"/>
      <c r="G708" s="152"/>
      <c r="H708" s="153"/>
      <c r="I708" s="152"/>
      <c r="J708" s="152"/>
      <c r="K708" s="154"/>
      <c r="L708" s="155"/>
      <c r="M708" s="51"/>
      <c r="N708" s="3"/>
      <c r="O708" s="3"/>
      <c r="P708" s="3"/>
      <c r="Q708" s="3"/>
      <c r="R708" s="3"/>
    </row>
    <row r="709" spans="1:18" ht="15.75" customHeight="1">
      <c r="A709" s="3"/>
      <c r="F709" s="152"/>
      <c r="G709" s="152"/>
      <c r="H709" s="153"/>
      <c r="I709" s="152"/>
      <c r="J709" s="152"/>
      <c r="K709" s="154"/>
      <c r="L709" s="155"/>
      <c r="M709" s="51"/>
      <c r="N709" s="3"/>
      <c r="O709" s="3"/>
      <c r="P709" s="3"/>
      <c r="Q709" s="3"/>
      <c r="R709" s="3"/>
    </row>
    <row r="710" spans="1:18" ht="15.75" customHeight="1">
      <c r="A710" s="3"/>
      <c r="F710" s="152"/>
      <c r="G710" s="152"/>
      <c r="H710" s="153"/>
      <c r="I710" s="152"/>
      <c r="J710" s="152"/>
      <c r="K710" s="154"/>
      <c r="L710" s="155"/>
      <c r="M710" s="51"/>
      <c r="N710" s="3"/>
      <c r="O710" s="3"/>
      <c r="P710" s="3"/>
      <c r="Q710" s="3"/>
      <c r="R710" s="3"/>
    </row>
    <row r="711" spans="1:18" ht="15.75" customHeight="1">
      <c r="A711" s="3"/>
      <c r="F711" s="152"/>
      <c r="G711" s="152"/>
      <c r="H711" s="153"/>
      <c r="I711" s="152"/>
      <c r="J711" s="152"/>
      <c r="K711" s="154"/>
      <c r="L711" s="155"/>
      <c r="M711" s="51"/>
      <c r="N711" s="3"/>
      <c r="O711" s="3"/>
      <c r="P711" s="3"/>
      <c r="Q711" s="3"/>
      <c r="R711" s="3"/>
    </row>
    <row r="712" spans="1:18" ht="15.75" customHeight="1">
      <c r="A712" s="3"/>
      <c r="F712" s="152"/>
      <c r="G712" s="152"/>
      <c r="H712" s="153"/>
      <c r="I712" s="152"/>
      <c r="J712" s="152"/>
      <c r="K712" s="154"/>
      <c r="L712" s="155"/>
      <c r="M712" s="51"/>
      <c r="N712" s="3"/>
      <c r="O712" s="3"/>
      <c r="P712" s="3"/>
      <c r="Q712" s="3"/>
      <c r="R712" s="3"/>
    </row>
    <row r="713" spans="1:18" ht="15.75" customHeight="1">
      <c r="A713" s="3"/>
      <c r="F713" s="152"/>
      <c r="G713" s="152"/>
      <c r="H713" s="153"/>
      <c r="I713" s="152"/>
      <c r="J713" s="152"/>
      <c r="K713" s="154"/>
      <c r="L713" s="155"/>
      <c r="M713" s="51"/>
      <c r="N713" s="3"/>
      <c r="O713" s="3"/>
      <c r="P713" s="3"/>
      <c r="Q713" s="3"/>
      <c r="R713" s="3"/>
    </row>
    <row r="714" spans="1:18" ht="15.75" customHeight="1">
      <c r="A714" s="3"/>
      <c r="F714" s="152"/>
      <c r="G714" s="152"/>
      <c r="H714" s="153"/>
      <c r="I714" s="152"/>
      <c r="J714" s="152"/>
      <c r="K714" s="154"/>
      <c r="L714" s="155"/>
      <c r="M714" s="51"/>
      <c r="N714" s="3"/>
      <c r="O714" s="3"/>
      <c r="P714" s="3"/>
      <c r="Q714" s="3"/>
      <c r="R714" s="3"/>
    </row>
    <row r="715" spans="1:18" ht="15.75" customHeight="1">
      <c r="A715" s="3"/>
      <c r="F715" s="152"/>
      <c r="G715" s="152"/>
      <c r="H715" s="153"/>
      <c r="I715" s="152"/>
      <c r="J715" s="152"/>
      <c r="K715" s="154"/>
      <c r="L715" s="155"/>
      <c r="M715" s="51"/>
      <c r="N715" s="3"/>
      <c r="O715" s="3"/>
      <c r="P715" s="3"/>
      <c r="Q715" s="3"/>
      <c r="R715" s="3"/>
    </row>
    <row r="716" spans="1:18" ht="15.75" customHeight="1">
      <c r="A716" s="3"/>
      <c r="F716" s="152"/>
      <c r="G716" s="152"/>
      <c r="H716" s="153"/>
      <c r="I716" s="152"/>
      <c r="J716" s="152"/>
      <c r="K716" s="154"/>
      <c r="L716" s="155"/>
      <c r="M716" s="51"/>
      <c r="N716" s="3"/>
      <c r="O716" s="3"/>
      <c r="P716" s="3"/>
      <c r="Q716" s="3"/>
      <c r="R716" s="3"/>
    </row>
    <row r="717" spans="1:18" ht="15.75" customHeight="1">
      <c r="A717" s="3"/>
      <c r="F717" s="152"/>
      <c r="G717" s="152"/>
      <c r="H717" s="153"/>
      <c r="I717" s="152"/>
      <c r="J717" s="152"/>
      <c r="K717" s="154"/>
      <c r="L717" s="155"/>
      <c r="M717" s="51"/>
      <c r="N717" s="3"/>
      <c r="O717" s="3"/>
      <c r="P717" s="3"/>
      <c r="Q717" s="3"/>
      <c r="R717" s="3"/>
    </row>
    <row r="718" spans="1:18" ht="15.75" customHeight="1">
      <c r="A718" s="3"/>
      <c r="F718" s="152"/>
      <c r="G718" s="152"/>
      <c r="H718" s="153"/>
      <c r="I718" s="152"/>
      <c r="J718" s="152"/>
      <c r="K718" s="154"/>
      <c r="L718" s="155"/>
      <c r="M718" s="51"/>
      <c r="N718" s="3"/>
      <c r="O718" s="3"/>
      <c r="P718" s="3"/>
      <c r="Q718" s="3"/>
      <c r="R718" s="3"/>
    </row>
    <row r="719" spans="1:18" ht="15.75" customHeight="1">
      <c r="A719" s="3"/>
      <c r="F719" s="152"/>
      <c r="G719" s="152"/>
      <c r="H719" s="153"/>
      <c r="I719" s="152"/>
      <c r="J719" s="152"/>
      <c r="K719" s="154"/>
      <c r="L719" s="155"/>
      <c r="M719" s="51"/>
      <c r="N719" s="3"/>
      <c r="O719" s="3"/>
      <c r="P719" s="3"/>
      <c r="Q719" s="3"/>
      <c r="R719" s="3"/>
    </row>
    <row r="720" spans="1:18" ht="15.75" customHeight="1">
      <c r="A720" s="3"/>
      <c r="F720" s="152"/>
      <c r="G720" s="152"/>
      <c r="H720" s="153"/>
      <c r="I720" s="152"/>
      <c r="J720" s="152"/>
      <c r="K720" s="154"/>
      <c r="L720" s="155"/>
      <c r="M720" s="51"/>
      <c r="N720" s="3"/>
      <c r="O720" s="3"/>
      <c r="P720" s="3"/>
      <c r="Q720" s="3"/>
      <c r="R720" s="3"/>
    </row>
    <row r="721" spans="1:18" ht="15.75" customHeight="1">
      <c r="A721" s="3"/>
      <c r="F721" s="152"/>
      <c r="G721" s="152"/>
      <c r="H721" s="153"/>
      <c r="I721" s="152"/>
      <c r="J721" s="152"/>
      <c r="K721" s="154"/>
      <c r="L721" s="155"/>
      <c r="M721" s="51"/>
      <c r="N721" s="3"/>
      <c r="O721" s="3"/>
      <c r="P721" s="3"/>
      <c r="Q721" s="3"/>
      <c r="R721" s="3"/>
    </row>
    <row r="722" spans="1:18" ht="15.75" customHeight="1">
      <c r="A722" s="3"/>
      <c r="F722" s="152"/>
      <c r="G722" s="152"/>
      <c r="H722" s="153"/>
      <c r="I722" s="152"/>
      <c r="J722" s="152"/>
      <c r="K722" s="154"/>
      <c r="L722" s="155"/>
      <c r="M722" s="51"/>
      <c r="N722" s="3"/>
      <c r="O722" s="3"/>
      <c r="P722" s="3"/>
      <c r="Q722" s="3"/>
      <c r="R722" s="3"/>
    </row>
    <row r="723" spans="1:18" ht="15.75" customHeight="1">
      <c r="A723" s="3"/>
      <c r="F723" s="152"/>
      <c r="G723" s="152"/>
      <c r="H723" s="153"/>
      <c r="I723" s="152"/>
      <c r="J723" s="152"/>
      <c r="K723" s="154"/>
      <c r="L723" s="155"/>
      <c r="M723" s="51"/>
      <c r="N723" s="3"/>
      <c r="O723" s="3"/>
      <c r="P723" s="3"/>
      <c r="Q723" s="3"/>
      <c r="R723" s="3"/>
    </row>
    <row r="724" spans="1:18" ht="15.75" customHeight="1">
      <c r="A724" s="3"/>
      <c r="F724" s="152"/>
      <c r="G724" s="152"/>
      <c r="H724" s="153"/>
      <c r="I724" s="152"/>
      <c r="J724" s="152"/>
      <c r="K724" s="154"/>
      <c r="L724" s="155"/>
      <c r="M724" s="51"/>
      <c r="N724" s="3"/>
      <c r="O724" s="3"/>
      <c r="P724" s="3"/>
      <c r="Q724" s="3"/>
      <c r="R724" s="3"/>
    </row>
    <row r="725" spans="1:18" ht="15.75" customHeight="1">
      <c r="A725" s="3"/>
      <c r="F725" s="152"/>
      <c r="G725" s="152"/>
      <c r="H725" s="153"/>
      <c r="I725" s="152"/>
      <c r="J725" s="152"/>
      <c r="K725" s="154"/>
      <c r="L725" s="155"/>
      <c r="M725" s="51"/>
      <c r="N725" s="3"/>
      <c r="O725" s="3"/>
      <c r="P725" s="3"/>
      <c r="Q725" s="3"/>
      <c r="R725" s="3"/>
    </row>
    <row r="726" spans="1:18" ht="15.75" customHeight="1">
      <c r="A726" s="3"/>
      <c r="F726" s="152"/>
      <c r="G726" s="152"/>
      <c r="H726" s="153"/>
      <c r="I726" s="152"/>
      <c r="J726" s="152"/>
      <c r="K726" s="154"/>
      <c r="L726" s="155"/>
      <c r="M726" s="51"/>
      <c r="N726" s="3"/>
      <c r="O726" s="3"/>
      <c r="P726" s="3"/>
      <c r="Q726" s="3"/>
      <c r="R726" s="3"/>
    </row>
    <row r="727" spans="1:18" ht="15.75" customHeight="1">
      <c r="A727" s="3"/>
      <c r="F727" s="152"/>
      <c r="G727" s="152"/>
      <c r="H727" s="153"/>
      <c r="I727" s="152"/>
      <c r="J727" s="152"/>
      <c r="K727" s="154"/>
      <c r="L727" s="155"/>
      <c r="M727" s="51"/>
      <c r="N727" s="3"/>
      <c r="O727" s="3"/>
      <c r="P727" s="3"/>
      <c r="Q727" s="3"/>
      <c r="R727" s="3"/>
    </row>
    <row r="728" spans="1:18" ht="15.75" customHeight="1">
      <c r="A728" s="3"/>
      <c r="F728" s="152"/>
      <c r="G728" s="152"/>
      <c r="H728" s="153"/>
      <c r="I728" s="152"/>
      <c r="J728" s="152"/>
      <c r="K728" s="154"/>
      <c r="L728" s="155"/>
      <c r="M728" s="51"/>
      <c r="N728" s="3"/>
      <c r="O728" s="3"/>
      <c r="P728" s="3"/>
      <c r="Q728" s="3"/>
      <c r="R728" s="3"/>
    </row>
    <row r="729" spans="1:18" ht="15.75" customHeight="1">
      <c r="A729" s="3"/>
      <c r="F729" s="152"/>
      <c r="G729" s="152"/>
      <c r="H729" s="153"/>
      <c r="I729" s="152"/>
      <c r="J729" s="152"/>
      <c r="K729" s="154"/>
      <c r="L729" s="155"/>
      <c r="M729" s="51"/>
      <c r="N729" s="3"/>
      <c r="O729" s="3"/>
      <c r="P729" s="3"/>
      <c r="Q729" s="3"/>
      <c r="R729" s="3"/>
    </row>
    <row r="730" spans="1:18" ht="15.75" customHeight="1">
      <c r="A730" s="3"/>
      <c r="F730" s="152"/>
      <c r="G730" s="152"/>
      <c r="H730" s="153"/>
      <c r="I730" s="152"/>
      <c r="J730" s="152"/>
      <c r="K730" s="154"/>
      <c r="L730" s="155"/>
      <c r="M730" s="51"/>
      <c r="N730" s="3"/>
      <c r="O730" s="3"/>
      <c r="P730" s="3"/>
      <c r="Q730" s="3"/>
      <c r="R730" s="3"/>
    </row>
    <row r="731" spans="1:18" ht="15.75" customHeight="1">
      <c r="A731" s="3"/>
      <c r="F731" s="152"/>
      <c r="G731" s="152"/>
      <c r="H731" s="153"/>
      <c r="I731" s="152"/>
      <c r="J731" s="152"/>
      <c r="K731" s="154"/>
      <c r="L731" s="155"/>
      <c r="M731" s="51"/>
      <c r="N731" s="3"/>
      <c r="O731" s="3"/>
      <c r="P731" s="3"/>
      <c r="Q731" s="3"/>
      <c r="R731" s="3"/>
    </row>
    <row r="732" spans="1:18" ht="15.75" customHeight="1">
      <c r="A732" s="3"/>
      <c r="F732" s="152"/>
      <c r="G732" s="152"/>
      <c r="H732" s="153"/>
      <c r="I732" s="152"/>
      <c r="J732" s="152"/>
      <c r="K732" s="154"/>
      <c r="L732" s="155"/>
      <c r="M732" s="51"/>
      <c r="N732" s="3"/>
      <c r="O732" s="3"/>
      <c r="P732" s="3"/>
      <c r="Q732" s="3"/>
      <c r="R732" s="3"/>
    </row>
    <row r="733" spans="1:18" ht="15.75" customHeight="1">
      <c r="A733" s="3"/>
      <c r="F733" s="152"/>
      <c r="G733" s="152"/>
      <c r="H733" s="153"/>
      <c r="I733" s="152"/>
      <c r="J733" s="152"/>
      <c r="K733" s="154"/>
      <c r="L733" s="155"/>
      <c r="M733" s="51"/>
      <c r="N733" s="3"/>
      <c r="O733" s="3"/>
      <c r="P733" s="3"/>
      <c r="Q733" s="3"/>
      <c r="R733" s="3"/>
    </row>
    <row r="734" spans="1:18" ht="15.75" customHeight="1">
      <c r="A734" s="3"/>
      <c r="F734" s="152"/>
      <c r="G734" s="152"/>
      <c r="H734" s="153"/>
      <c r="I734" s="152"/>
      <c r="J734" s="152"/>
      <c r="K734" s="154"/>
      <c r="L734" s="155"/>
      <c r="M734" s="51"/>
      <c r="N734" s="3"/>
      <c r="O734" s="3"/>
      <c r="P734" s="3"/>
      <c r="Q734" s="3"/>
      <c r="R734" s="3"/>
    </row>
    <row r="735" spans="1:18" ht="15.75" customHeight="1">
      <c r="A735" s="3"/>
      <c r="F735" s="152"/>
      <c r="G735" s="152"/>
      <c r="H735" s="153"/>
      <c r="I735" s="152"/>
      <c r="J735" s="152"/>
      <c r="K735" s="154"/>
      <c r="L735" s="155"/>
      <c r="M735" s="51"/>
      <c r="N735" s="3"/>
      <c r="O735" s="3"/>
      <c r="P735" s="3"/>
      <c r="Q735" s="3"/>
      <c r="R735" s="3"/>
    </row>
    <row r="736" spans="1:18" ht="15.75" customHeight="1">
      <c r="A736" s="3"/>
      <c r="F736" s="152"/>
      <c r="G736" s="152"/>
      <c r="H736" s="153"/>
      <c r="I736" s="152"/>
      <c r="J736" s="152"/>
      <c r="K736" s="154"/>
      <c r="L736" s="155"/>
      <c r="M736" s="51"/>
      <c r="N736" s="3"/>
      <c r="O736" s="3"/>
      <c r="P736" s="3"/>
      <c r="Q736" s="3"/>
      <c r="R736" s="3"/>
    </row>
    <row r="737" spans="1:18" ht="15.75" customHeight="1">
      <c r="A737" s="3"/>
      <c r="F737" s="152"/>
      <c r="G737" s="152"/>
      <c r="H737" s="153"/>
      <c r="I737" s="152"/>
      <c r="J737" s="152"/>
      <c r="K737" s="154"/>
      <c r="L737" s="155"/>
      <c r="M737" s="51"/>
      <c r="N737" s="3"/>
      <c r="O737" s="3"/>
      <c r="P737" s="3"/>
      <c r="Q737" s="3"/>
      <c r="R737" s="3"/>
    </row>
    <row r="738" spans="1:18" ht="15.75" customHeight="1">
      <c r="A738" s="3"/>
      <c r="F738" s="152"/>
      <c r="G738" s="152"/>
      <c r="H738" s="153"/>
      <c r="I738" s="152"/>
      <c r="J738" s="152"/>
      <c r="K738" s="154"/>
      <c r="L738" s="155"/>
      <c r="M738" s="51"/>
      <c r="N738" s="3"/>
      <c r="O738" s="3"/>
      <c r="P738" s="3"/>
      <c r="Q738" s="3"/>
      <c r="R738" s="3"/>
    </row>
    <row r="739" spans="1:18" ht="15.75" customHeight="1">
      <c r="A739" s="3"/>
      <c r="F739" s="152"/>
      <c r="G739" s="152"/>
      <c r="H739" s="153"/>
      <c r="I739" s="152"/>
      <c r="J739" s="152"/>
      <c r="K739" s="154"/>
      <c r="L739" s="155"/>
      <c r="M739" s="51"/>
      <c r="N739" s="3"/>
      <c r="O739" s="3"/>
      <c r="P739" s="3"/>
      <c r="Q739" s="3"/>
      <c r="R739" s="3"/>
    </row>
    <row r="740" spans="1:18" ht="15.75" customHeight="1">
      <c r="A740" s="3"/>
      <c r="F740" s="152"/>
      <c r="G740" s="152"/>
      <c r="H740" s="153"/>
      <c r="I740" s="152"/>
      <c r="J740" s="152"/>
      <c r="K740" s="154"/>
      <c r="L740" s="155"/>
      <c r="M740" s="51"/>
      <c r="N740" s="3"/>
      <c r="O740" s="3"/>
      <c r="P740" s="3"/>
      <c r="Q740" s="3"/>
      <c r="R740" s="3"/>
    </row>
    <row r="741" spans="1:18" ht="15.75" customHeight="1">
      <c r="A741" s="3"/>
      <c r="F741" s="152"/>
      <c r="G741" s="152"/>
      <c r="H741" s="153"/>
      <c r="I741" s="152"/>
      <c r="J741" s="152"/>
      <c r="K741" s="154"/>
      <c r="L741" s="155"/>
      <c r="M741" s="51"/>
      <c r="N741" s="3"/>
      <c r="O741" s="3"/>
      <c r="P741" s="3"/>
      <c r="Q741" s="3"/>
      <c r="R741" s="3"/>
    </row>
    <row r="742" spans="1:18" ht="15.75" customHeight="1">
      <c r="A742" s="3"/>
      <c r="F742" s="152"/>
      <c r="G742" s="152"/>
      <c r="H742" s="153"/>
      <c r="I742" s="152"/>
      <c r="J742" s="152"/>
      <c r="K742" s="154"/>
      <c r="L742" s="155"/>
      <c r="M742" s="51"/>
      <c r="N742" s="3"/>
      <c r="O742" s="3"/>
      <c r="P742" s="3"/>
      <c r="Q742" s="3"/>
      <c r="R742" s="3"/>
    </row>
    <row r="743" spans="1:18" ht="15.75" customHeight="1">
      <c r="A743" s="3"/>
      <c r="F743" s="152"/>
      <c r="G743" s="152"/>
      <c r="H743" s="153"/>
      <c r="I743" s="152"/>
      <c r="J743" s="152"/>
      <c r="K743" s="154"/>
      <c r="L743" s="155"/>
      <c r="M743" s="51"/>
      <c r="N743" s="3"/>
      <c r="O743" s="3"/>
      <c r="P743" s="3"/>
      <c r="Q743" s="3"/>
      <c r="R743" s="3"/>
    </row>
    <row r="744" spans="1:18" ht="15.75" customHeight="1">
      <c r="A744" s="3"/>
      <c r="F744" s="152"/>
      <c r="G744" s="152"/>
      <c r="H744" s="153"/>
      <c r="I744" s="152"/>
      <c r="J744" s="152"/>
      <c r="K744" s="154"/>
      <c r="L744" s="155"/>
      <c r="M744" s="51"/>
      <c r="N744" s="3"/>
      <c r="O744" s="3"/>
      <c r="P744" s="3"/>
      <c r="Q744" s="3"/>
      <c r="R744" s="3"/>
    </row>
    <row r="745" spans="1:18" ht="15.75" customHeight="1">
      <c r="A745" s="3"/>
      <c r="F745" s="152"/>
      <c r="G745" s="152"/>
      <c r="H745" s="153"/>
      <c r="I745" s="152"/>
      <c r="J745" s="152"/>
      <c r="K745" s="154"/>
      <c r="L745" s="155"/>
      <c r="M745" s="51"/>
      <c r="N745" s="3"/>
      <c r="O745" s="3"/>
      <c r="P745" s="3"/>
      <c r="Q745" s="3"/>
      <c r="R745" s="3"/>
    </row>
    <row r="746" spans="1:18" ht="15.75" customHeight="1">
      <c r="A746" s="3"/>
      <c r="F746" s="152"/>
      <c r="G746" s="152"/>
      <c r="H746" s="153"/>
      <c r="I746" s="152"/>
      <c r="J746" s="152"/>
      <c r="K746" s="154"/>
      <c r="L746" s="155"/>
      <c r="M746" s="51"/>
      <c r="N746" s="3"/>
      <c r="O746" s="3"/>
      <c r="P746" s="3"/>
      <c r="Q746" s="3"/>
      <c r="R746" s="3"/>
    </row>
    <row r="747" spans="1:18" ht="15.75" customHeight="1">
      <c r="A747" s="3"/>
      <c r="F747" s="152"/>
      <c r="G747" s="152"/>
      <c r="H747" s="153"/>
      <c r="I747" s="152"/>
      <c r="J747" s="152"/>
      <c r="K747" s="154"/>
      <c r="L747" s="155"/>
      <c r="M747" s="51"/>
      <c r="N747" s="3"/>
      <c r="O747" s="3"/>
      <c r="P747" s="3"/>
      <c r="Q747" s="3"/>
      <c r="R747" s="3"/>
    </row>
    <row r="748" spans="1:18" ht="15.75" customHeight="1">
      <c r="A748" s="3"/>
      <c r="F748" s="152"/>
      <c r="G748" s="152"/>
      <c r="H748" s="153"/>
      <c r="I748" s="152"/>
      <c r="J748" s="152"/>
      <c r="K748" s="154"/>
      <c r="L748" s="155"/>
      <c r="M748" s="51"/>
      <c r="N748" s="3"/>
      <c r="O748" s="3"/>
      <c r="P748" s="3"/>
      <c r="Q748" s="3"/>
      <c r="R748" s="3"/>
    </row>
    <row r="749" spans="1:18" ht="15.75" customHeight="1">
      <c r="A749" s="3"/>
      <c r="F749" s="152"/>
      <c r="G749" s="152"/>
      <c r="H749" s="153"/>
      <c r="I749" s="152"/>
      <c r="J749" s="152"/>
      <c r="K749" s="154"/>
      <c r="L749" s="155"/>
      <c r="M749" s="51"/>
      <c r="N749" s="3"/>
      <c r="O749" s="3"/>
      <c r="P749" s="3"/>
      <c r="Q749" s="3"/>
      <c r="R749" s="3"/>
    </row>
    <row r="750" spans="1:18" ht="15.75" customHeight="1">
      <c r="A750" s="3"/>
      <c r="F750" s="152"/>
      <c r="G750" s="152"/>
      <c r="H750" s="153"/>
      <c r="I750" s="152"/>
      <c r="J750" s="152"/>
      <c r="K750" s="154"/>
      <c r="L750" s="155"/>
      <c r="M750" s="51"/>
      <c r="N750" s="3"/>
      <c r="O750" s="3"/>
      <c r="P750" s="3"/>
      <c r="Q750" s="3"/>
      <c r="R750" s="3"/>
    </row>
    <row r="751" spans="1:18" ht="15.75" customHeight="1">
      <c r="A751" s="3"/>
      <c r="F751" s="152"/>
      <c r="G751" s="152"/>
      <c r="H751" s="153"/>
      <c r="I751" s="152"/>
      <c r="J751" s="152"/>
      <c r="K751" s="154"/>
      <c r="L751" s="155"/>
      <c r="M751" s="51"/>
      <c r="N751" s="3"/>
      <c r="O751" s="3"/>
      <c r="P751" s="3"/>
      <c r="Q751" s="3"/>
      <c r="R751" s="3"/>
    </row>
    <row r="752" spans="1:18" ht="15.75" customHeight="1">
      <c r="A752" s="3"/>
      <c r="F752" s="152"/>
      <c r="G752" s="152"/>
      <c r="H752" s="153"/>
      <c r="I752" s="152"/>
      <c r="J752" s="152"/>
      <c r="K752" s="154"/>
      <c r="L752" s="155"/>
      <c r="M752" s="51"/>
      <c r="N752" s="3"/>
      <c r="O752" s="3"/>
      <c r="P752" s="3"/>
      <c r="Q752" s="3"/>
      <c r="R752" s="3"/>
    </row>
    <row r="753" spans="1:18" ht="15.75" customHeight="1">
      <c r="A753" s="3"/>
      <c r="F753" s="152"/>
      <c r="G753" s="152"/>
      <c r="H753" s="153"/>
      <c r="I753" s="152"/>
      <c r="J753" s="152"/>
      <c r="K753" s="154"/>
      <c r="L753" s="155"/>
      <c r="M753" s="51"/>
      <c r="N753" s="3"/>
      <c r="O753" s="3"/>
      <c r="P753" s="3"/>
      <c r="Q753" s="3"/>
      <c r="R753" s="3"/>
    </row>
    <row r="754" spans="1:18" ht="15.75" customHeight="1">
      <c r="A754" s="3"/>
      <c r="F754" s="152"/>
      <c r="G754" s="152"/>
      <c r="H754" s="153"/>
      <c r="I754" s="152"/>
      <c r="J754" s="152"/>
      <c r="K754" s="154"/>
      <c r="L754" s="155"/>
      <c r="M754" s="51"/>
      <c r="N754" s="3"/>
      <c r="O754" s="3"/>
      <c r="P754" s="3"/>
      <c r="Q754" s="3"/>
      <c r="R754" s="3"/>
    </row>
    <row r="755" spans="1:18" ht="15.75" customHeight="1">
      <c r="A755" s="3"/>
      <c r="F755" s="152"/>
      <c r="G755" s="152"/>
      <c r="H755" s="153"/>
      <c r="I755" s="152"/>
      <c r="J755" s="152"/>
      <c r="K755" s="154"/>
      <c r="L755" s="155"/>
      <c r="M755" s="51"/>
      <c r="N755" s="3"/>
      <c r="O755" s="3"/>
      <c r="P755" s="3"/>
      <c r="Q755" s="3"/>
      <c r="R755" s="3"/>
    </row>
    <row r="756" spans="1:18" ht="15.75" customHeight="1">
      <c r="A756" s="3"/>
      <c r="F756" s="152"/>
      <c r="G756" s="152"/>
      <c r="H756" s="153"/>
      <c r="I756" s="152"/>
      <c r="J756" s="152"/>
      <c r="K756" s="154"/>
      <c r="L756" s="155"/>
      <c r="M756" s="51"/>
      <c r="N756" s="3"/>
      <c r="O756" s="3"/>
      <c r="P756" s="3"/>
      <c r="Q756" s="3"/>
      <c r="R756" s="3"/>
    </row>
    <row r="757" spans="1:18" ht="15.75" customHeight="1">
      <c r="A757" s="3"/>
      <c r="F757" s="152"/>
      <c r="G757" s="152"/>
      <c r="H757" s="153"/>
      <c r="I757" s="152"/>
      <c r="J757" s="152"/>
      <c r="K757" s="154"/>
      <c r="L757" s="155"/>
      <c r="M757" s="51"/>
      <c r="N757" s="3"/>
      <c r="O757" s="3"/>
      <c r="P757" s="3"/>
      <c r="Q757" s="3"/>
      <c r="R757" s="3"/>
    </row>
    <row r="758" spans="1:18" ht="15.75" customHeight="1">
      <c r="A758" s="3"/>
      <c r="F758" s="152"/>
      <c r="G758" s="152"/>
      <c r="H758" s="153"/>
      <c r="I758" s="152"/>
      <c r="J758" s="152"/>
      <c r="K758" s="154"/>
      <c r="L758" s="155"/>
      <c r="M758" s="51"/>
      <c r="N758" s="3"/>
      <c r="O758" s="3"/>
      <c r="P758" s="3"/>
      <c r="Q758" s="3"/>
      <c r="R758" s="3"/>
    </row>
    <row r="759" spans="1:18" ht="15.75" customHeight="1">
      <c r="A759" s="3"/>
      <c r="F759" s="152"/>
      <c r="G759" s="152"/>
      <c r="H759" s="153"/>
      <c r="I759" s="152"/>
      <c r="J759" s="152"/>
      <c r="K759" s="154"/>
      <c r="L759" s="155"/>
      <c r="M759" s="51"/>
      <c r="N759" s="3"/>
      <c r="O759" s="3"/>
      <c r="P759" s="3"/>
      <c r="Q759" s="3"/>
      <c r="R759" s="3"/>
    </row>
    <row r="760" spans="1:18" ht="15.75" customHeight="1">
      <c r="A760" s="3"/>
      <c r="F760" s="152"/>
      <c r="G760" s="152"/>
      <c r="H760" s="153"/>
      <c r="I760" s="152"/>
      <c r="J760" s="152"/>
      <c r="K760" s="154"/>
      <c r="L760" s="155"/>
      <c r="M760" s="51"/>
      <c r="N760" s="3"/>
      <c r="O760" s="3"/>
      <c r="P760" s="3"/>
      <c r="Q760" s="3"/>
      <c r="R760" s="3"/>
    </row>
    <row r="761" spans="1:18" ht="15.75" customHeight="1">
      <c r="A761" s="3"/>
      <c r="F761" s="152"/>
      <c r="G761" s="152"/>
      <c r="H761" s="153"/>
      <c r="I761" s="152"/>
      <c r="J761" s="152"/>
      <c r="K761" s="154"/>
      <c r="L761" s="155"/>
      <c r="M761" s="51"/>
      <c r="N761" s="3"/>
      <c r="O761" s="3"/>
      <c r="P761" s="3"/>
      <c r="Q761" s="3"/>
      <c r="R761" s="3"/>
    </row>
    <row r="762" spans="1:18" ht="15.75" customHeight="1">
      <c r="A762" s="3"/>
      <c r="F762" s="152"/>
      <c r="G762" s="152"/>
      <c r="H762" s="153"/>
      <c r="I762" s="152"/>
      <c r="J762" s="152"/>
      <c r="K762" s="154"/>
      <c r="L762" s="155"/>
      <c r="M762" s="51"/>
      <c r="N762" s="3"/>
      <c r="O762" s="3"/>
      <c r="P762" s="3"/>
      <c r="Q762" s="3"/>
      <c r="R762" s="3"/>
    </row>
    <row r="763" spans="1:18" ht="15.75" customHeight="1">
      <c r="A763" s="3"/>
      <c r="F763" s="152"/>
      <c r="G763" s="152"/>
      <c r="H763" s="153"/>
      <c r="I763" s="152"/>
      <c r="J763" s="152"/>
      <c r="K763" s="154"/>
      <c r="L763" s="155"/>
      <c r="M763" s="51"/>
      <c r="N763" s="3"/>
      <c r="O763" s="3"/>
      <c r="P763" s="3"/>
      <c r="Q763" s="3"/>
      <c r="R763" s="3"/>
    </row>
    <row r="764" spans="1:18" ht="15.75" customHeight="1">
      <c r="A764" s="3"/>
      <c r="F764" s="152"/>
      <c r="G764" s="152"/>
      <c r="H764" s="153"/>
      <c r="I764" s="152"/>
      <c r="J764" s="152"/>
      <c r="K764" s="154"/>
      <c r="L764" s="155"/>
      <c r="M764" s="51"/>
      <c r="N764" s="3"/>
      <c r="O764" s="3"/>
      <c r="P764" s="3"/>
      <c r="Q764" s="3"/>
      <c r="R764" s="3"/>
    </row>
    <row r="765" spans="1:18" ht="15.75" customHeight="1">
      <c r="A765" s="3"/>
      <c r="F765" s="152"/>
      <c r="G765" s="152"/>
      <c r="H765" s="153"/>
      <c r="I765" s="152"/>
      <c r="J765" s="152"/>
      <c r="K765" s="154"/>
      <c r="L765" s="155"/>
      <c r="M765" s="51"/>
      <c r="N765" s="3"/>
      <c r="O765" s="3"/>
      <c r="P765" s="3"/>
      <c r="Q765" s="3"/>
      <c r="R765" s="3"/>
    </row>
    <row r="766" spans="1:18" ht="15.75" customHeight="1">
      <c r="A766" s="3"/>
      <c r="F766" s="152"/>
      <c r="G766" s="152"/>
      <c r="H766" s="153"/>
      <c r="I766" s="152"/>
      <c r="J766" s="152"/>
      <c r="K766" s="154"/>
      <c r="L766" s="155"/>
      <c r="M766" s="51"/>
      <c r="N766" s="3"/>
      <c r="O766" s="3"/>
      <c r="P766" s="3"/>
      <c r="Q766" s="3"/>
      <c r="R766" s="3"/>
    </row>
    <row r="767" spans="1:18" ht="15.75" customHeight="1">
      <c r="A767" s="3"/>
      <c r="F767" s="152"/>
      <c r="G767" s="152"/>
      <c r="H767" s="153"/>
      <c r="I767" s="152"/>
      <c r="J767" s="152"/>
      <c r="K767" s="154"/>
      <c r="L767" s="155"/>
      <c r="M767" s="51"/>
      <c r="N767" s="3"/>
      <c r="O767" s="3"/>
      <c r="P767" s="3"/>
      <c r="Q767" s="3"/>
      <c r="R767" s="3"/>
    </row>
    <row r="768" spans="1:18" ht="15.75" customHeight="1">
      <c r="A768" s="3"/>
      <c r="F768" s="152"/>
      <c r="G768" s="152"/>
      <c r="H768" s="153"/>
      <c r="I768" s="152"/>
      <c r="J768" s="152"/>
      <c r="K768" s="154"/>
      <c r="L768" s="155"/>
      <c r="M768" s="51"/>
      <c r="N768" s="3"/>
      <c r="O768" s="3"/>
      <c r="P768" s="3"/>
      <c r="Q768" s="3"/>
      <c r="R768" s="3"/>
    </row>
    <row r="769" spans="1:18" ht="15.75" customHeight="1">
      <c r="A769" s="3"/>
      <c r="F769" s="152"/>
      <c r="G769" s="152"/>
      <c r="H769" s="153"/>
      <c r="I769" s="152"/>
      <c r="J769" s="152"/>
      <c r="K769" s="154"/>
      <c r="L769" s="155"/>
      <c r="M769" s="51"/>
      <c r="N769" s="3"/>
      <c r="O769" s="3"/>
      <c r="P769" s="3"/>
      <c r="Q769" s="3"/>
      <c r="R769" s="3"/>
    </row>
    <row r="770" spans="1:18" ht="15.75" customHeight="1">
      <c r="A770" s="3"/>
      <c r="F770" s="152"/>
      <c r="G770" s="152"/>
      <c r="H770" s="153"/>
      <c r="I770" s="152"/>
      <c r="J770" s="152"/>
      <c r="K770" s="154"/>
      <c r="L770" s="155"/>
      <c r="M770" s="51"/>
      <c r="N770" s="3"/>
      <c r="O770" s="3"/>
      <c r="P770" s="3"/>
      <c r="Q770" s="3"/>
      <c r="R770" s="3"/>
    </row>
    <row r="771" spans="1:18" ht="15.75" customHeight="1">
      <c r="A771" s="3"/>
      <c r="F771" s="152"/>
      <c r="G771" s="152"/>
      <c r="H771" s="153"/>
      <c r="I771" s="152"/>
      <c r="J771" s="152"/>
      <c r="K771" s="154"/>
      <c r="L771" s="155"/>
      <c r="M771" s="51"/>
      <c r="N771" s="3"/>
      <c r="O771" s="3"/>
      <c r="P771" s="3"/>
      <c r="Q771" s="3"/>
      <c r="R771" s="3"/>
    </row>
    <row r="772" spans="1:18" ht="15.75" customHeight="1">
      <c r="A772" s="3"/>
      <c r="F772" s="152"/>
      <c r="G772" s="152"/>
      <c r="H772" s="153"/>
      <c r="I772" s="152"/>
      <c r="J772" s="152"/>
      <c r="K772" s="154"/>
      <c r="L772" s="155"/>
      <c r="M772" s="51"/>
      <c r="N772" s="3"/>
      <c r="O772" s="3"/>
      <c r="P772" s="3"/>
      <c r="Q772" s="3"/>
      <c r="R772" s="3"/>
    </row>
    <row r="773" spans="1:18" ht="15.75" customHeight="1">
      <c r="A773" s="3"/>
      <c r="F773" s="152"/>
      <c r="G773" s="152"/>
      <c r="H773" s="153"/>
      <c r="I773" s="152"/>
      <c r="J773" s="152"/>
      <c r="K773" s="154"/>
      <c r="L773" s="155"/>
      <c r="M773" s="51"/>
      <c r="N773" s="3"/>
      <c r="O773" s="3"/>
      <c r="P773" s="3"/>
      <c r="Q773" s="3"/>
      <c r="R773" s="3"/>
    </row>
    <row r="774" spans="1:18" ht="15.75" customHeight="1">
      <c r="A774" s="3"/>
      <c r="F774" s="152"/>
      <c r="G774" s="152"/>
      <c r="H774" s="153"/>
      <c r="I774" s="152"/>
      <c r="J774" s="152"/>
      <c r="K774" s="154"/>
      <c r="L774" s="155"/>
      <c r="M774" s="51"/>
      <c r="N774" s="3"/>
      <c r="O774" s="3"/>
      <c r="P774" s="3"/>
      <c r="Q774" s="3"/>
      <c r="R774" s="3"/>
    </row>
    <row r="775" spans="1:18" ht="15.75" customHeight="1">
      <c r="A775" s="3"/>
      <c r="F775" s="152"/>
      <c r="G775" s="152"/>
      <c r="H775" s="153"/>
      <c r="I775" s="152"/>
      <c r="J775" s="152"/>
      <c r="K775" s="154"/>
      <c r="L775" s="155"/>
      <c r="M775" s="51"/>
      <c r="N775" s="3"/>
      <c r="O775" s="3"/>
      <c r="P775" s="3"/>
      <c r="Q775" s="3"/>
      <c r="R775" s="3"/>
    </row>
    <row r="776" spans="1:18" ht="15.75" customHeight="1">
      <c r="A776" s="3"/>
      <c r="F776" s="152"/>
      <c r="G776" s="152"/>
      <c r="H776" s="153"/>
      <c r="I776" s="152"/>
      <c r="J776" s="152"/>
      <c r="K776" s="154"/>
      <c r="L776" s="155"/>
      <c r="M776" s="51"/>
      <c r="N776" s="3"/>
      <c r="O776" s="3"/>
      <c r="P776" s="3"/>
      <c r="Q776" s="3"/>
      <c r="R776" s="3"/>
    </row>
    <row r="777" spans="1:18" ht="15.75" customHeight="1">
      <c r="A777" s="3"/>
      <c r="F777" s="152"/>
      <c r="G777" s="152"/>
      <c r="H777" s="153"/>
      <c r="I777" s="152"/>
      <c r="J777" s="152"/>
      <c r="K777" s="154"/>
      <c r="L777" s="155"/>
      <c r="M777" s="51"/>
      <c r="N777" s="3"/>
      <c r="O777" s="3"/>
      <c r="P777" s="3"/>
      <c r="Q777" s="3"/>
      <c r="R777" s="3"/>
    </row>
    <row r="778" spans="1:18" ht="15.75" customHeight="1">
      <c r="A778" s="3"/>
      <c r="F778" s="152"/>
      <c r="G778" s="152"/>
      <c r="H778" s="153"/>
      <c r="I778" s="152"/>
      <c r="J778" s="152"/>
      <c r="K778" s="154"/>
      <c r="L778" s="155"/>
      <c r="M778" s="51"/>
      <c r="N778" s="3"/>
      <c r="O778" s="3"/>
      <c r="P778" s="3"/>
      <c r="Q778" s="3"/>
      <c r="R778" s="3"/>
    </row>
    <row r="779" spans="1:18" ht="15.75" customHeight="1">
      <c r="A779" s="3"/>
      <c r="F779" s="152"/>
      <c r="G779" s="152"/>
      <c r="H779" s="153"/>
      <c r="I779" s="152"/>
      <c r="J779" s="152"/>
      <c r="K779" s="154"/>
      <c r="L779" s="155"/>
      <c r="M779" s="51"/>
      <c r="N779" s="3"/>
      <c r="O779" s="3"/>
      <c r="P779" s="3"/>
      <c r="Q779" s="3"/>
      <c r="R779" s="3"/>
    </row>
    <row r="780" spans="1:18" ht="15.75" customHeight="1">
      <c r="A780" s="3"/>
      <c r="F780" s="152"/>
      <c r="G780" s="152"/>
      <c r="H780" s="153"/>
      <c r="I780" s="152"/>
      <c r="J780" s="152"/>
      <c r="K780" s="154"/>
      <c r="L780" s="155"/>
      <c r="M780" s="51"/>
      <c r="N780" s="3"/>
      <c r="O780" s="3"/>
      <c r="P780" s="3"/>
      <c r="Q780" s="3"/>
      <c r="R780" s="3"/>
    </row>
    <row r="781" spans="1:18" ht="15.75" customHeight="1">
      <c r="A781" s="3"/>
      <c r="F781" s="152"/>
      <c r="G781" s="152"/>
      <c r="H781" s="153"/>
      <c r="I781" s="152"/>
      <c r="J781" s="152"/>
      <c r="K781" s="154"/>
      <c r="L781" s="155"/>
      <c r="M781" s="51"/>
      <c r="N781" s="3"/>
      <c r="O781" s="3"/>
      <c r="P781" s="3"/>
      <c r="Q781" s="3"/>
      <c r="R781" s="3"/>
    </row>
    <row r="782" spans="1:18" ht="15.75" customHeight="1">
      <c r="A782" s="3"/>
      <c r="F782" s="152"/>
      <c r="G782" s="152"/>
      <c r="H782" s="153"/>
      <c r="I782" s="152"/>
      <c r="J782" s="152"/>
      <c r="K782" s="154"/>
      <c r="L782" s="155"/>
      <c r="M782" s="51"/>
      <c r="N782" s="3"/>
      <c r="O782" s="3"/>
      <c r="P782" s="3"/>
      <c r="Q782" s="3"/>
      <c r="R782" s="3"/>
    </row>
    <row r="783" spans="1:18" ht="15.75" customHeight="1">
      <c r="A783" s="3"/>
      <c r="F783" s="152"/>
      <c r="G783" s="152"/>
      <c r="H783" s="153"/>
      <c r="I783" s="152"/>
      <c r="J783" s="152"/>
      <c r="K783" s="154"/>
      <c r="L783" s="155"/>
      <c r="M783" s="51"/>
      <c r="N783" s="3"/>
      <c r="O783" s="3"/>
      <c r="P783" s="3"/>
      <c r="Q783" s="3"/>
      <c r="R783" s="3"/>
    </row>
    <row r="784" spans="1:18" ht="15.75" customHeight="1">
      <c r="A784" s="3"/>
      <c r="F784" s="152"/>
      <c r="G784" s="152"/>
      <c r="H784" s="153"/>
      <c r="I784" s="152"/>
      <c r="J784" s="152"/>
      <c r="K784" s="154"/>
      <c r="L784" s="155"/>
      <c r="M784" s="51"/>
      <c r="N784" s="3"/>
      <c r="O784" s="3"/>
      <c r="P784" s="3"/>
      <c r="Q784" s="3"/>
      <c r="R784" s="3"/>
    </row>
    <row r="785" spans="1:18" ht="15.75" customHeight="1">
      <c r="A785" s="3"/>
      <c r="F785" s="152"/>
      <c r="G785" s="152"/>
      <c r="H785" s="153"/>
      <c r="I785" s="152"/>
      <c r="J785" s="152"/>
      <c r="K785" s="154"/>
      <c r="L785" s="155"/>
      <c r="M785" s="51"/>
      <c r="N785" s="3"/>
      <c r="O785" s="3"/>
      <c r="P785" s="3"/>
      <c r="Q785" s="3"/>
      <c r="R785" s="3"/>
    </row>
    <row r="786" spans="1:18" ht="15.75" customHeight="1">
      <c r="A786" s="3"/>
      <c r="F786" s="152"/>
      <c r="G786" s="152"/>
      <c r="H786" s="153"/>
      <c r="I786" s="152"/>
      <c r="J786" s="152"/>
      <c r="K786" s="154"/>
      <c r="L786" s="155"/>
      <c r="M786" s="51"/>
      <c r="N786" s="3"/>
      <c r="O786" s="3"/>
      <c r="P786" s="3"/>
      <c r="Q786" s="3"/>
      <c r="R786" s="3"/>
    </row>
    <row r="787" spans="1:18" ht="15.75" customHeight="1">
      <c r="A787" s="3"/>
      <c r="F787" s="152"/>
      <c r="G787" s="152"/>
      <c r="H787" s="153"/>
      <c r="I787" s="152"/>
      <c r="J787" s="152"/>
      <c r="K787" s="154"/>
      <c r="L787" s="155"/>
      <c r="M787" s="51"/>
      <c r="N787" s="3"/>
      <c r="O787" s="3"/>
      <c r="P787" s="3"/>
      <c r="Q787" s="3"/>
      <c r="R787" s="3"/>
    </row>
    <row r="788" spans="1:18" ht="15.75" customHeight="1">
      <c r="A788" s="3"/>
      <c r="F788" s="152"/>
      <c r="G788" s="152"/>
      <c r="H788" s="153"/>
      <c r="I788" s="152"/>
      <c r="J788" s="152"/>
      <c r="K788" s="154"/>
      <c r="L788" s="155"/>
      <c r="M788" s="51"/>
      <c r="N788" s="3"/>
      <c r="O788" s="3"/>
      <c r="P788" s="3"/>
      <c r="Q788" s="3"/>
      <c r="R788" s="3"/>
    </row>
    <row r="789" spans="1:18" ht="15.75" customHeight="1">
      <c r="A789" s="3"/>
      <c r="F789" s="152"/>
      <c r="G789" s="152"/>
      <c r="H789" s="153"/>
      <c r="I789" s="152"/>
      <c r="J789" s="152"/>
      <c r="K789" s="154"/>
      <c r="L789" s="155"/>
      <c r="M789" s="51"/>
      <c r="N789" s="3"/>
      <c r="O789" s="3"/>
      <c r="P789" s="3"/>
      <c r="Q789" s="3"/>
      <c r="R789" s="3"/>
    </row>
    <row r="790" spans="1:18" ht="15.75" customHeight="1">
      <c r="A790" s="3"/>
      <c r="F790" s="152"/>
      <c r="G790" s="152"/>
      <c r="H790" s="153"/>
      <c r="I790" s="152"/>
      <c r="J790" s="152"/>
      <c r="K790" s="154"/>
      <c r="L790" s="155"/>
      <c r="M790" s="51"/>
      <c r="N790" s="3"/>
      <c r="O790" s="3"/>
      <c r="P790" s="3"/>
      <c r="Q790" s="3"/>
      <c r="R790" s="3"/>
    </row>
    <row r="791" spans="1:18" ht="15.75" customHeight="1">
      <c r="A791" s="3"/>
      <c r="F791" s="152"/>
      <c r="G791" s="152"/>
      <c r="H791" s="153"/>
      <c r="I791" s="152"/>
      <c r="J791" s="152"/>
      <c r="K791" s="154"/>
      <c r="L791" s="155"/>
      <c r="M791" s="51"/>
      <c r="N791" s="3"/>
      <c r="O791" s="3"/>
      <c r="P791" s="3"/>
      <c r="Q791" s="3"/>
      <c r="R791" s="3"/>
    </row>
    <row r="792" spans="1:18" ht="15.75" customHeight="1">
      <c r="A792" s="3"/>
      <c r="F792" s="152"/>
      <c r="G792" s="152"/>
      <c r="H792" s="153"/>
      <c r="I792" s="152"/>
      <c r="J792" s="152"/>
      <c r="K792" s="154"/>
      <c r="L792" s="155"/>
      <c r="M792" s="51"/>
      <c r="N792" s="3"/>
      <c r="O792" s="3"/>
      <c r="P792" s="3"/>
      <c r="Q792" s="3"/>
      <c r="R792" s="3"/>
    </row>
    <row r="793" spans="1:18" ht="15.75" customHeight="1">
      <c r="A793" s="3"/>
      <c r="F793" s="152"/>
      <c r="G793" s="152"/>
      <c r="H793" s="153"/>
      <c r="I793" s="152"/>
      <c r="J793" s="152"/>
      <c r="K793" s="154"/>
      <c r="L793" s="155"/>
      <c r="M793" s="51"/>
      <c r="N793" s="3"/>
      <c r="O793" s="3"/>
      <c r="P793" s="3"/>
      <c r="Q793" s="3"/>
      <c r="R793" s="3"/>
    </row>
    <row r="794" spans="1:18" ht="15.75" customHeight="1">
      <c r="A794" s="3"/>
      <c r="F794" s="152"/>
      <c r="G794" s="152"/>
      <c r="H794" s="153"/>
      <c r="I794" s="152"/>
      <c r="J794" s="152"/>
      <c r="K794" s="154"/>
      <c r="L794" s="155"/>
      <c r="M794" s="51"/>
      <c r="N794" s="3"/>
      <c r="O794" s="3"/>
      <c r="P794" s="3"/>
      <c r="Q794" s="3"/>
      <c r="R794" s="3"/>
    </row>
    <row r="795" spans="1:18" ht="15.75" customHeight="1">
      <c r="A795" s="3"/>
      <c r="F795" s="152"/>
      <c r="G795" s="152"/>
      <c r="H795" s="153"/>
      <c r="I795" s="152"/>
      <c r="J795" s="152"/>
      <c r="K795" s="154"/>
      <c r="L795" s="155"/>
      <c r="M795" s="51"/>
      <c r="N795" s="3"/>
      <c r="O795" s="3"/>
      <c r="P795" s="3"/>
      <c r="Q795" s="3"/>
      <c r="R795" s="3"/>
    </row>
    <row r="796" spans="1:18" ht="15.75" customHeight="1">
      <c r="A796" s="3"/>
      <c r="F796" s="152"/>
      <c r="G796" s="152"/>
      <c r="H796" s="153"/>
      <c r="I796" s="152"/>
      <c r="J796" s="152"/>
      <c r="K796" s="154"/>
      <c r="L796" s="155"/>
      <c r="M796" s="51"/>
      <c r="N796" s="3"/>
      <c r="O796" s="3"/>
      <c r="P796" s="3"/>
      <c r="Q796" s="3"/>
      <c r="R796" s="3"/>
    </row>
    <row r="797" spans="1:18" ht="15.75" customHeight="1">
      <c r="A797" s="3"/>
      <c r="F797" s="152"/>
      <c r="G797" s="152"/>
      <c r="H797" s="153"/>
      <c r="I797" s="152"/>
      <c r="J797" s="152"/>
      <c r="K797" s="154"/>
      <c r="L797" s="155"/>
      <c r="M797" s="51"/>
      <c r="N797" s="3"/>
      <c r="O797" s="3"/>
      <c r="P797" s="3"/>
      <c r="Q797" s="3"/>
      <c r="R797" s="3"/>
    </row>
    <row r="798" spans="1:18" ht="15.75" customHeight="1">
      <c r="A798" s="3"/>
      <c r="F798" s="152"/>
      <c r="G798" s="152"/>
      <c r="H798" s="153"/>
      <c r="I798" s="152"/>
      <c r="J798" s="152"/>
      <c r="K798" s="154"/>
      <c r="L798" s="155"/>
      <c r="M798" s="51"/>
      <c r="N798" s="3"/>
      <c r="O798" s="3"/>
      <c r="P798" s="3"/>
      <c r="Q798" s="3"/>
      <c r="R798" s="3"/>
    </row>
    <row r="799" spans="1:18" ht="15.75" customHeight="1">
      <c r="A799" s="3"/>
      <c r="F799" s="152"/>
      <c r="G799" s="152"/>
      <c r="H799" s="153"/>
      <c r="I799" s="152"/>
      <c r="J799" s="152"/>
      <c r="K799" s="154"/>
      <c r="L799" s="155"/>
      <c r="M799" s="51"/>
      <c r="N799" s="3"/>
      <c r="O799" s="3"/>
      <c r="P799" s="3"/>
      <c r="Q799" s="3"/>
      <c r="R799" s="3"/>
    </row>
    <row r="800" spans="1:18" ht="15.75" customHeight="1">
      <c r="A800" s="3"/>
      <c r="F800" s="152"/>
      <c r="G800" s="152"/>
      <c r="H800" s="153"/>
      <c r="I800" s="152"/>
      <c r="J800" s="152"/>
      <c r="K800" s="154"/>
      <c r="L800" s="155"/>
      <c r="M800" s="51"/>
      <c r="N800" s="3"/>
      <c r="O800" s="3"/>
      <c r="P800" s="3"/>
      <c r="Q800" s="3"/>
      <c r="R800" s="3"/>
    </row>
    <row r="801" spans="1:18" ht="15.75" customHeight="1">
      <c r="A801" s="3"/>
      <c r="F801" s="152"/>
      <c r="G801" s="152"/>
      <c r="H801" s="153"/>
      <c r="I801" s="152"/>
      <c r="J801" s="152"/>
      <c r="K801" s="154"/>
      <c r="L801" s="155"/>
      <c r="M801" s="51"/>
      <c r="N801" s="3"/>
      <c r="O801" s="3"/>
      <c r="P801" s="3"/>
      <c r="Q801" s="3"/>
      <c r="R801" s="3"/>
    </row>
    <row r="802" spans="1:18" ht="15.75" customHeight="1">
      <c r="A802" s="3"/>
      <c r="F802" s="152"/>
      <c r="G802" s="152"/>
      <c r="H802" s="153"/>
      <c r="I802" s="152"/>
      <c r="J802" s="152"/>
      <c r="K802" s="154"/>
      <c r="L802" s="155"/>
      <c r="M802" s="51"/>
      <c r="N802" s="3"/>
      <c r="O802" s="3"/>
      <c r="P802" s="3"/>
      <c r="Q802" s="3"/>
      <c r="R802" s="3"/>
    </row>
    <row r="803" spans="1:18" ht="15.75" customHeight="1">
      <c r="A803" s="3"/>
      <c r="F803" s="152"/>
      <c r="G803" s="152"/>
      <c r="H803" s="153"/>
      <c r="I803" s="152"/>
      <c r="J803" s="152"/>
      <c r="K803" s="154"/>
      <c r="L803" s="155"/>
      <c r="M803" s="51"/>
      <c r="N803" s="3"/>
      <c r="O803" s="3"/>
      <c r="P803" s="3"/>
      <c r="Q803" s="3"/>
      <c r="R803" s="3"/>
    </row>
    <row r="804" spans="1:18" ht="15.75" customHeight="1">
      <c r="A804" s="3"/>
      <c r="F804" s="152"/>
      <c r="G804" s="152"/>
      <c r="H804" s="153"/>
      <c r="I804" s="152"/>
      <c r="J804" s="152"/>
      <c r="K804" s="154"/>
      <c r="L804" s="155"/>
      <c r="M804" s="51"/>
      <c r="N804" s="3"/>
      <c r="O804" s="3"/>
      <c r="P804" s="3"/>
      <c r="Q804" s="3"/>
      <c r="R804" s="3"/>
    </row>
    <row r="805" spans="1:18" ht="15.75" customHeight="1">
      <c r="A805" s="3"/>
      <c r="F805" s="152"/>
      <c r="G805" s="152"/>
      <c r="H805" s="153"/>
      <c r="I805" s="152"/>
      <c r="J805" s="152"/>
      <c r="K805" s="154"/>
      <c r="L805" s="155"/>
      <c r="M805" s="51"/>
      <c r="N805" s="3"/>
      <c r="O805" s="3"/>
      <c r="P805" s="3"/>
      <c r="Q805" s="3"/>
      <c r="R805" s="3"/>
    </row>
    <row r="806" spans="1:18" ht="15.75" customHeight="1">
      <c r="A806" s="3"/>
      <c r="F806" s="152"/>
      <c r="G806" s="152"/>
      <c r="H806" s="153"/>
      <c r="I806" s="152"/>
      <c r="J806" s="152"/>
      <c r="K806" s="154"/>
      <c r="L806" s="155"/>
      <c r="M806" s="51"/>
      <c r="N806" s="3"/>
      <c r="O806" s="3"/>
      <c r="P806" s="3"/>
      <c r="Q806" s="3"/>
      <c r="R806" s="3"/>
    </row>
    <row r="807" spans="1:18" ht="15.75" customHeight="1">
      <c r="A807" s="3"/>
      <c r="F807" s="152"/>
      <c r="G807" s="152"/>
      <c r="H807" s="153"/>
      <c r="I807" s="152"/>
      <c r="J807" s="152"/>
      <c r="K807" s="154"/>
      <c r="L807" s="155"/>
      <c r="M807" s="51"/>
      <c r="N807" s="3"/>
      <c r="O807" s="3"/>
      <c r="P807" s="3"/>
      <c r="Q807" s="3"/>
      <c r="R807" s="3"/>
    </row>
    <row r="808" spans="1:18" ht="15.75" customHeight="1">
      <c r="A808" s="3"/>
      <c r="F808" s="152"/>
      <c r="G808" s="152"/>
      <c r="H808" s="153"/>
      <c r="I808" s="152"/>
      <c r="J808" s="152"/>
      <c r="K808" s="154"/>
      <c r="L808" s="155"/>
      <c r="M808" s="51"/>
      <c r="N808" s="3"/>
      <c r="O808" s="3"/>
      <c r="P808" s="3"/>
      <c r="Q808" s="3"/>
      <c r="R808" s="3"/>
    </row>
    <row r="809" spans="1:18" ht="15.75" customHeight="1">
      <c r="A809" s="3"/>
      <c r="F809" s="152"/>
      <c r="G809" s="152"/>
      <c r="H809" s="153"/>
      <c r="I809" s="152"/>
      <c r="J809" s="152"/>
      <c r="K809" s="154"/>
      <c r="L809" s="155"/>
      <c r="M809" s="51"/>
      <c r="N809" s="3"/>
      <c r="O809" s="3"/>
      <c r="P809" s="3"/>
      <c r="Q809" s="3"/>
      <c r="R809" s="3"/>
    </row>
    <row r="810" spans="1:18" ht="15.75" customHeight="1">
      <c r="A810" s="3"/>
      <c r="F810" s="152"/>
      <c r="G810" s="152"/>
      <c r="H810" s="153"/>
      <c r="I810" s="152"/>
      <c r="J810" s="152"/>
      <c r="K810" s="154"/>
      <c r="L810" s="155"/>
      <c r="M810" s="51"/>
      <c r="N810" s="3"/>
      <c r="O810" s="3"/>
      <c r="P810" s="3"/>
      <c r="Q810" s="3"/>
      <c r="R810" s="3"/>
    </row>
    <row r="811" spans="1:18" ht="15.75" customHeight="1">
      <c r="A811" s="3"/>
      <c r="F811" s="152"/>
      <c r="G811" s="152"/>
      <c r="H811" s="153"/>
      <c r="I811" s="152"/>
      <c r="J811" s="152"/>
      <c r="K811" s="154"/>
      <c r="L811" s="155"/>
      <c r="M811" s="51"/>
      <c r="N811" s="3"/>
      <c r="O811" s="3"/>
      <c r="P811" s="3"/>
      <c r="Q811" s="3"/>
      <c r="R811" s="3"/>
    </row>
    <row r="812" spans="1:18" ht="15.75" customHeight="1">
      <c r="A812" s="3"/>
      <c r="F812" s="152"/>
      <c r="G812" s="152"/>
      <c r="H812" s="153"/>
      <c r="I812" s="152"/>
      <c r="J812" s="152"/>
      <c r="K812" s="154"/>
      <c r="L812" s="155"/>
      <c r="M812" s="51"/>
      <c r="N812" s="3"/>
      <c r="O812" s="3"/>
      <c r="P812" s="3"/>
      <c r="Q812" s="3"/>
      <c r="R812" s="3"/>
    </row>
    <row r="813" spans="1:18" ht="15.75" customHeight="1">
      <c r="A813" s="3"/>
      <c r="F813" s="152"/>
      <c r="G813" s="152"/>
      <c r="H813" s="153"/>
      <c r="I813" s="152"/>
      <c r="J813" s="152"/>
      <c r="K813" s="154"/>
      <c r="L813" s="155"/>
      <c r="M813" s="51"/>
      <c r="N813" s="3"/>
      <c r="O813" s="3"/>
      <c r="P813" s="3"/>
      <c r="Q813" s="3"/>
      <c r="R813" s="3"/>
    </row>
    <row r="814" spans="1:18" ht="15.75" customHeight="1">
      <c r="A814" s="3"/>
      <c r="F814" s="152"/>
      <c r="G814" s="152"/>
      <c r="H814" s="153"/>
      <c r="I814" s="152"/>
      <c r="J814" s="152"/>
      <c r="K814" s="154"/>
      <c r="L814" s="155"/>
      <c r="M814" s="51"/>
      <c r="N814" s="3"/>
      <c r="O814" s="3"/>
      <c r="P814" s="3"/>
      <c r="Q814" s="3"/>
      <c r="R814" s="3"/>
    </row>
    <row r="815" spans="1:18" ht="15.75" customHeight="1">
      <c r="A815" s="3"/>
      <c r="F815" s="152"/>
      <c r="G815" s="152"/>
      <c r="H815" s="153"/>
      <c r="I815" s="152"/>
      <c r="J815" s="152"/>
      <c r="K815" s="154"/>
      <c r="L815" s="155"/>
      <c r="M815" s="51"/>
      <c r="N815" s="3"/>
      <c r="O815" s="3"/>
      <c r="P815" s="3"/>
      <c r="Q815" s="3"/>
      <c r="R815" s="3"/>
    </row>
    <row r="816" spans="1:18" ht="15.75" customHeight="1">
      <c r="A816" s="3"/>
      <c r="F816" s="152"/>
      <c r="G816" s="152"/>
      <c r="H816" s="153"/>
      <c r="I816" s="152"/>
      <c r="J816" s="152"/>
      <c r="K816" s="154"/>
      <c r="L816" s="155"/>
      <c r="M816" s="51"/>
      <c r="N816" s="3"/>
      <c r="O816" s="3"/>
      <c r="P816" s="3"/>
      <c r="Q816" s="3"/>
      <c r="R816" s="3"/>
    </row>
    <row r="817" spans="1:18" ht="15.75" customHeight="1">
      <c r="A817" s="3"/>
      <c r="F817" s="152"/>
      <c r="G817" s="152"/>
      <c r="H817" s="153"/>
      <c r="I817" s="152"/>
      <c r="J817" s="152"/>
      <c r="K817" s="154"/>
      <c r="L817" s="155"/>
      <c r="M817" s="51"/>
      <c r="N817" s="3"/>
      <c r="O817" s="3"/>
      <c r="P817" s="3"/>
      <c r="Q817" s="3"/>
      <c r="R817" s="3"/>
    </row>
    <row r="818" spans="1:18" ht="15.75" customHeight="1">
      <c r="A818" s="3"/>
      <c r="F818" s="152"/>
      <c r="G818" s="152"/>
      <c r="H818" s="153"/>
      <c r="I818" s="152"/>
      <c r="J818" s="152"/>
      <c r="K818" s="154"/>
      <c r="L818" s="155"/>
      <c r="M818" s="51"/>
      <c r="N818" s="3"/>
      <c r="O818" s="3"/>
      <c r="P818" s="3"/>
      <c r="Q818" s="3"/>
      <c r="R818" s="3"/>
    </row>
    <row r="819" spans="1:18" ht="15.75" customHeight="1">
      <c r="A819" s="3"/>
      <c r="F819" s="152"/>
      <c r="G819" s="152"/>
      <c r="H819" s="153"/>
      <c r="I819" s="152"/>
      <c r="J819" s="152"/>
      <c r="K819" s="154"/>
      <c r="L819" s="155"/>
      <c r="M819" s="51"/>
      <c r="N819" s="3"/>
      <c r="O819" s="3"/>
      <c r="P819" s="3"/>
      <c r="Q819" s="3"/>
      <c r="R819" s="3"/>
    </row>
    <row r="820" spans="1:18" ht="15.75" customHeight="1">
      <c r="A820" s="3"/>
      <c r="F820" s="152"/>
      <c r="G820" s="152"/>
      <c r="H820" s="153"/>
      <c r="I820" s="152"/>
      <c r="J820" s="152"/>
      <c r="K820" s="154"/>
      <c r="L820" s="155"/>
      <c r="M820" s="51"/>
      <c r="N820" s="3"/>
      <c r="O820" s="3"/>
      <c r="P820" s="3"/>
      <c r="Q820" s="3"/>
      <c r="R820" s="3"/>
    </row>
    <row r="821" spans="1:18" ht="15.75" customHeight="1">
      <c r="A821" s="3"/>
      <c r="F821" s="152"/>
      <c r="G821" s="152"/>
      <c r="H821" s="153"/>
      <c r="I821" s="152"/>
      <c r="J821" s="152"/>
      <c r="K821" s="154"/>
      <c r="L821" s="155"/>
      <c r="M821" s="51"/>
      <c r="N821" s="3"/>
      <c r="O821" s="3"/>
      <c r="P821" s="3"/>
      <c r="Q821" s="3"/>
      <c r="R821" s="3"/>
    </row>
    <row r="822" spans="1:18" ht="15.75" customHeight="1">
      <c r="A822" s="3"/>
      <c r="F822" s="152"/>
      <c r="G822" s="152"/>
      <c r="H822" s="153"/>
      <c r="I822" s="152"/>
      <c r="J822" s="152"/>
      <c r="K822" s="154"/>
      <c r="L822" s="155"/>
      <c r="M822" s="51"/>
      <c r="N822" s="3"/>
      <c r="O822" s="3"/>
      <c r="P822" s="3"/>
      <c r="Q822" s="3"/>
      <c r="R822" s="3"/>
    </row>
    <row r="823" spans="1:18" ht="15.75" customHeight="1">
      <c r="A823" s="3"/>
      <c r="F823" s="152"/>
      <c r="G823" s="152"/>
      <c r="H823" s="153"/>
      <c r="I823" s="152"/>
      <c r="J823" s="152"/>
      <c r="K823" s="154"/>
      <c r="L823" s="155"/>
      <c r="M823" s="51"/>
      <c r="N823" s="3"/>
      <c r="O823" s="3"/>
      <c r="P823" s="3"/>
      <c r="Q823" s="3"/>
      <c r="R823" s="3"/>
    </row>
    <row r="824" spans="1:18" ht="15.75" customHeight="1">
      <c r="A824" s="3"/>
      <c r="F824" s="152"/>
      <c r="G824" s="152"/>
      <c r="H824" s="153"/>
      <c r="I824" s="152"/>
      <c r="J824" s="152"/>
      <c r="K824" s="154"/>
      <c r="L824" s="155"/>
      <c r="M824" s="51"/>
      <c r="N824" s="3"/>
      <c r="O824" s="3"/>
      <c r="P824" s="3"/>
      <c r="Q824" s="3"/>
      <c r="R824" s="3"/>
    </row>
    <row r="825" spans="1:18" ht="15.75" customHeight="1">
      <c r="A825" s="3"/>
      <c r="F825" s="152"/>
      <c r="G825" s="152"/>
      <c r="H825" s="153"/>
      <c r="I825" s="152"/>
      <c r="J825" s="152"/>
      <c r="K825" s="154"/>
      <c r="L825" s="155"/>
      <c r="M825" s="51"/>
      <c r="N825" s="3"/>
      <c r="O825" s="3"/>
      <c r="P825" s="3"/>
      <c r="Q825" s="3"/>
      <c r="R825" s="3"/>
    </row>
    <row r="826" spans="1:18" ht="15.75" customHeight="1">
      <c r="A826" s="3"/>
      <c r="F826" s="152"/>
      <c r="G826" s="152"/>
      <c r="H826" s="153"/>
      <c r="I826" s="152"/>
      <c r="J826" s="152"/>
      <c r="K826" s="154"/>
      <c r="L826" s="155"/>
      <c r="M826" s="51"/>
      <c r="N826" s="3"/>
      <c r="O826" s="3"/>
      <c r="P826" s="3"/>
      <c r="Q826" s="3"/>
      <c r="R826" s="3"/>
    </row>
    <row r="827" spans="1:18" ht="15.75" customHeight="1">
      <c r="A827" s="3"/>
      <c r="F827" s="152"/>
      <c r="G827" s="152"/>
      <c r="H827" s="153"/>
      <c r="I827" s="152"/>
      <c r="J827" s="152"/>
      <c r="K827" s="154"/>
      <c r="L827" s="155"/>
      <c r="M827" s="51"/>
      <c r="N827" s="3"/>
      <c r="O827" s="3"/>
      <c r="P827" s="3"/>
      <c r="Q827" s="3"/>
      <c r="R827" s="3"/>
    </row>
    <row r="828" spans="1:18" ht="15.75" customHeight="1">
      <c r="A828" s="3"/>
      <c r="F828" s="152"/>
      <c r="G828" s="152"/>
      <c r="H828" s="153"/>
      <c r="I828" s="152"/>
      <c r="J828" s="152"/>
      <c r="K828" s="154"/>
      <c r="L828" s="155"/>
      <c r="M828" s="51"/>
      <c r="N828" s="3"/>
      <c r="O828" s="3"/>
      <c r="P828" s="3"/>
      <c r="Q828" s="3"/>
      <c r="R828" s="3"/>
    </row>
    <row r="829" spans="1:18" ht="15.75" customHeight="1">
      <c r="A829" s="3"/>
      <c r="F829" s="152"/>
      <c r="G829" s="152"/>
      <c r="H829" s="153"/>
      <c r="I829" s="152"/>
      <c r="J829" s="152"/>
      <c r="K829" s="154"/>
      <c r="L829" s="155"/>
      <c r="M829" s="51"/>
      <c r="N829" s="3"/>
      <c r="O829" s="3"/>
      <c r="P829" s="3"/>
      <c r="Q829" s="3"/>
      <c r="R829" s="3"/>
    </row>
    <row r="830" spans="1:18" ht="15.75" customHeight="1">
      <c r="A830" s="3"/>
      <c r="F830" s="152"/>
      <c r="G830" s="152"/>
      <c r="H830" s="153"/>
      <c r="I830" s="152"/>
      <c r="J830" s="152"/>
      <c r="K830" s="154"/>
      <c r="L830" s="155"/>
      <c r="M830" s="51"/>
      <c r="N830" s="3"/>
      <c r="O830" s="3"/>
      <c r="P830" s="3"/>
      <c r="Q830" s="3"/>
      <c r="R830" s="3"/>
    </row>
    <row r="831" spans="1:18" ht="15.75" customHeight="1">
      <c r="A831" s="3"/>
      <c r="F831" s="152"/>
      <c r="G831" s="152"/>
      <c r="H831" s="153"/>
      <c r="I831" s="152"/>
      <c r="J831" s="152"/>
      <c r="K831" s="154"/>
      <c r="L831" s="155"/>
      <c r="M831" s="51"/>
      <c r="N831" s="3"/>
      <c r="O831" s="3"/>
      <c r="P831" s="3"/>
      <c r="Q831" s="3"/>
      <c r="R831" s="3"/>
    </row>
    <row r="832" spans="1:18" ht="15.75" customHeight="1">
      <c r="A832" s="3"/>
      <c r="F832" s="152"/>
      <c r="G832" s="152"/>
      <c r="H832" s="153"/>
      <c r="I832" s="152"/>
      <c r="J832" s="152"/>
      <c r="K832" s="154"/>
      <c r="L832" s="155"/>
      <c r="M832" s="51"/>
      <c r="N832" s="3"/>
      <c r="O832" s="3"/>
      <c r="P832" s="3"/>
      <c r="Q832" s="3"/>
      <c r="R832" s="3"/>
    </row>
    <row r="833" spans="1:18" ht="15.75" customHeight="1">
      <c r="A833" s="3"/>
      <c r="F833" s="152"/>
      <c r="G833" s="152"/>
      <c r="H833" s="153"/>
      <c r="I833" s="152"/>
      <c r="J833" s="152"/>
      <c r="K833" s="154"/>
      <c r="L833" s="155"/>
      <c r="M833" s="51"/>
      <c r="N833" s="3"/>
      <c r="O833" s="3"/>
      <c r="P833" s="3"/>
      <c r="Q833" s="3"/>
      <c r="R833" s="3"/>
    </row>
    <row r="834" spans="1:18" ht="15.75" customHeight="1">
      <c r="A834" s="3"/>
      <c r="F834" s="152"/>
      <c r="G834" s="152"/>
      <c r="H834" s="153"/>
      <c r="I834" s="152"/>
      <c r="J834" s="152"/>
      <c r="K834" s="154"/>
      <c r="L834" s="155"/>
      <c r="M834" s="51"/>
      <c r="N834" s="3"/>
      <c r="O834" s="3"/>
      <c r="P834" s="3"/>
      <c r="Q834" s="3"/>
      <c r="R834" s="3"/>
    </row>
    <row r="835" spans="1:18" ht="15.75" customHeight="1">
      <c r="A835" s="3"/>
      <c r="F835" s="152"/>
      <c r="G835" s="152"/>
      <c r="H835" s="153"/>
      <c r="I835" s="152"/>
      <c r="J835" s="152"/>
      <c r="K835" s="154"/>
      <c r="L835" s="155"/>
      <c r="M835" s="51"/>
      <c r="N835" s="3"/>
      <c r="O835" s="3"/>
      <c r="P835" s="3"/>
      <c r="Q835" s="3"/>
      <c r="R835" s="3"/>
    </row>
    <row r="836" spans="1:18" ht="15.75" customHeight="1">
      <c r="A836" s="3"/>
      <c r="F836" s="152"/>
      <c r="G836" s="152"/>
      <c r="H836" s="153"/>
      <c r="I836" s="152"/>
      <c r="J836" s="152"/>
      <c r="K836" s="154"/>
      <c r="L836" s="155"/>
      <c r="M836" s="51"/>
      <c r="N836" s="3"/>
      <c r="O836" s="3"/>
      <c r="P836" s="3"/>
      <c r="Q836" s="3"/>
      <c r="R836" s="3"/>
    </row>
    <row r="837" spans="1:18" ht="15.75" customHeight="1">
      <c r="A837" s="3"/>
      <c r="F837" s="152"/>
      <c r="G837" s="152"/>
      <c r="H837" s="153"/>
      <c r="I837" s="152"/>
      <c r="J837" s="152"/>
      <c r="K837" s="154"/>
      <c r="L837" s="155"/>
      <c r="M837" s="51"/>
      <c r="N837" s="3"/>
      <c r="O837" s="3"/>
      <c r="P837" s="3"/>
      <c r="Q837" s="3"/>
      <c r="R837" s="3"/>
    </row>
    <row r="838" spans="1:18" ht="15.75" customHeight="1">
      <c r="A838" s="3"/>
      <c r="F838" s="152"/>
      <c r="G838" s="152"/>
      <c r="H838" s="153"/>
      <c r="I838" s="152"/>
      <c r="J838" s="152"/>
      <c r="K838" s="154"/>
      <c r="L838" s="155"/>
      <c r="M838" s="51"/>
      <c r="N838" s="3"/>
      <c r="O838" s="3"/>
      <c r="P838" s="3"/>
      <c r="Q838" s="3"/>
      <c r="R838" s="3"/>
    </row>
    <row r="839" spans="1:18" ht="15.75" customHeight="1">
      <c r="A839" s="3"/>
      <c r="F839" s="152"/>
      <c r="G839" s="152"/>
      <c r="H839" s="153"/>
      <c r="I839" s="152"/>
      <c r="J839" s="152"/>
      <c r="K839" s="154"/>
      <c r="L839" s="155"/>
      <c r="M839" s="51"/>
      <c r="N839" s="3"/>
      <c r="O839" s="3"/>
      <c r="P839" s="3"/>
      <c r="Q839" s="3"/>
      <c r="R839" s="3"/>
    </row>
    <row r="840" spans="1:18" ht="15.75" customHeight="1">
      <c r="A840" s="3"/>
      <c r="F840" s="152"/>
      <c r="G840" s="152"/>
      <c r="H840" s="153"/>
      <c r="I840" s="152"/>
      <c r="J840" s="152"/>
      <c r="K840" s="154"/>
      <c r="L840" s="155"/>
      <c r="M840" s="51"/>
      <c r="N840" s="3"/>
      <c r="O840" s="3"/>
      <c r="P840" s="3"/>
      <c r="Q840" s="3"/>
      <c r="R840" s="3"/>
    </row>
    <row r="841" spans="1:18" ht="15.75" customHeight="1">
      <c r="A841" s="3"/>
      <c r="F841" s="152"/>
      <c r="G841" s="152"/>
      <c r="H841" s="153"/>
      <c r="I841" s="152"/>
      <c r="J841" s="152"/>
      <c r="K841" s="154"/>
      <c r="L841" s="155"/>
      <c r="M841" s="51"/>
      <c r="N841" s="3"/>
      <c r="O841" s="3"/>
      <c r="P841" s="3"/>
      <c r="Q841" s="3"/>
      <c r="R841" s="3"/>
    </row>
    <row r="842" spans="1:18" ht="15.75" customHeight="1">
      <c r="A842" s="3"/>
      <c r="F842" s="152"/>
      <c r="G842" s="152"/>
      <c r="H842" s="153"/>
      <c r="I842" s="152"/>
      <c r="J842" s="152"/>
      <c r="K842" s="154"/>
      <c r="L842" s="155"/>
      <c r="M842" s="51"/>
      <c r="N842" s="3"/>
      <c r="O842" s="3"/>
      <c r="P842" s="3"/>
      <c r="Q842" s="3"/>
      <c r="R842" s="3"/>
    </row>
    <row r="843" spans="1:18" ht="15.75" customHeight="1">
      <c r="A843" s="3"/>
      <c r="F843" s="152"/>
      <c r="G843" s="152"/>
      <c r="H843" s="153"/>
      <c r="I843" s="152"/>
      <c r="J843" s="152"/>
      <c r="K843" s="154"/>
      <c r="L843" s="155"/>
      <c r="M843" s="51"/>
      <c r="N843" s="3"/>
      <c r="O843" s="3"/>
      <c r="P843" s="3"/>
      <c r="Q843" s="3"/>
      <c r="R843" s="3"/>
    </row>
    <row r="844" spans="1:18" ht="15.75" customHeight="1">
      <c r="A844" s="3"/>
      <c r="F844" s="152"/>
      <c r="G844" s="152"/>
      <c r="H844" s="153"/>
      <c r="I844" s="152"/>
      <c r="J844" s="152"/>
      <c r="K844" s="154"/>
      <c r="L844" s="155"/>
      <c r="M844" s="51"/>
      <c r="N844" s="3"/>
      <c r="O844" s="3"/>
      <c r="P844" s="3"/>
      <c r="Q844" s="3"/>
      <c r="R844" s="3"/>
    </row>
    <row r="845" spans="1:18" ht="15.75" customHeight="1">
      <c r="A845" s="3"/>
      <c r="F845" s="152"/>
      <c r="G845" s="152"/>
      <c r="H845" s="153"/>
      <c r="I845" s="152"/>
      <c r="J845" s="152"/>
      <c r="K845" s="154"/>
      <c r="L845" s="155"/>
      <c r="M845" s="51"/>
      <c r="N845" s="3"/>
      <c r="O845" s="3"/>
      <c r="P845" s="3"/>
      <c r="Q845" s="3"/>
      <c r="R845" s="3"/>
    </row>
    <row r="846" spans="1:18" ht="15.75" customHeight="1">
      <c r="A846" s="3"/>
      <c r="F846" s="152"/>
      <c r="G846" s="152"/>
      <c r="H846" s="153"/>
      <c r="I846" s="152"/>
      <c r="J846" s="152"/>
      <c r="K846" s="154"/>
      <c r="L846" s="155"/>
      <c r="M846" s="51"/>
      <c r="N846" s="3"/>
      <c r="O846" s="3"/>
      <c r="P846" s="3"/>
      <c r="Q846" s="3"/>
      <c r="R846" s="3"/>
    </row>
    <row r="847" spans="1:18" ht="15.75" customHeight="1">
      <c r="A847" s="3"/>
      <c r="F847" s="152"/>
      <c r="G847" s="152"/>
      <c r="H847" s="153"/>
      <c r="I847" s="152"/>
      <c r="J847" s="152"/>
      <c r="K847" s="154"/>
      <c r="L847" s="155"/>
      <c r="M847" s="51"/>
      <c r="N847" s="3"/>
      <c r="O847" s="3"/>
      <c r="P847" s="3"/>
      <c r="Q847" s="3"/>
      <c r="R847" s="3"/>
    </row>
    <row r="848" spans="1:18" ht="15.75" customHeight="1">
      <c r="A848" s="3"/>
      <c r="F848" s="152"/>
      <c r="G848" s="152"/>
      <c r="H848" s="153"/>
      <c r="I848" s="152"/>
      <c r="J848" s="152"/>
      <c r="K848" s="154"/>
      <c r="L848" s="155"/>
      <c r="M848" s="51"/>
      <c r="N848" s="3"/>
      <c r="O848" s="3"/>
      <c r="P848" s="3"/>
      <c r="Q848" s="3"/>
      <c r="R848" s="3"/>
    </row>
    <row r="849" spans="1:18" ht="15.75" customHeight="1">
      <c r="A849" s="3"/>
      <c r="F849" s="152"/>
      <c r="G849" s="152"/>
      <c r="H849" s="153"/>
      <c r="I849" s="152"/>
      <c r="J849" s="152"/>
      <c r="K849" s="154"/>
      <c r="L849" s="155"/>
      <c r="M849" s="51"/>
      <c r="N849" s="3"/>
      <c r="O849" s="3"/>
      <c r="P849" s="3"/>
      <c r="Q849" s="3"/>
      <c r="R849" s="3"/>
    </row>
    <row r="850" spans="1:18" ht="15.75" customHeight="1">
      <c r="A850" s="3"/>
      <c r="F850" s="152"/>
      <c r="G850" s="152"/>
      <c r="H850" s="153"/>
      <c r="I850" s="152"/>
      <c r="J850" s="152"/>
      <c r="K850" s="154"/>
      <c r="L850" s="155"/>
      <c r="M850" s="51"/>
      <c r="N850" s="3"/>
      <c r="O850" s="3"/>
      <c r="P850" s="3"/>
      <c r="Q850" s="3"/>
      <c r="R850" s="3"/>
    </row>
    <row r="851" spans="1:18" ht="15.75" customHeight="1">
      <c r="A851" s="3"/>
      <c r="F851" s="152"/>
      <c r="G851" s="152"/>
      <c r="H851" s="153"/>
      <c r="I851" s="152"/>
      <c r="J851" s="152"/>
      <c r="K851" s="154"/>
      <c r="L851" s="155"/>
      <c r="M851" s="51"/>
      <c r="N851" s="3"/>
      <c r="O851" s="3"/>
      <c r="P851" s="3"/>
      <c r="Q851" s="3"/>
      <c r="R851" s="3"/>
    </row>
    <row r="852" spans="1:18" ht="15.75" customHeight="1">
      <c r="A852" s="3"/>
      <c r="F852" s="152"/>
      <c r="G852" s="152"/>
      <c r="H852" s="153"/>
      <c r="I852" s="152"/>
      <c r="J852" s="152"/>
      <c r="K852" s="154"/>
      <c r="L852" s="155"/>
      <c r="M852" s="51"/>
      <c r="N852" s="3"/>
      <c r="O852" s="3"/>
      <c r="P852" s="3"/>
      <c r="Q852" s="3"/>
      <c r="R852" s="3"/>
    </row>
    <row r="853" spans="1:18" ht="15.75" customHeight="1">
      <c r="A853" s="3"/>
      <c r="F853" s="152"/>
      <c r="G853" s="152"/>
      <c r="H853" s="153"/>
      <c r="I853" s="152"/>
      <c r="J853" s="152"/>
      <c r="K853" s="154"/>
      <c r="L853" s="155"/>
      <c r="M853" s="51"/>
      <c r="N853" s="3"/>
      <c r="O853" s="3"/>
      <c r="P853" s="3"/>
      <c r="Q853" s="3"/>
      <c r="R853" s="3"/>
    </row>
    <row r="854" spans="1:18" ht="15.75" customHeight="1">
      <c r="A854" s="3"/>
      <c r="F854" s="152"/>
      <c r="G854" s="152"/>
      <c r="H854" s="153"/>
      <c r="I854" s="152"/>
      <c r="J854" s="152"/>
      <c r="K854" s="154"/>
      <c r="L854" s="155"/>
      <c r="M854" s="51"/>
      <c r="N854" s="3"/>
      <c r="O854" s="3"/>
      <c r="P854" s="3"/>
      <c r="Q854" s="3"/>
      <c r="R854" s="3"/>
    </row>
    <row r="855" spans="1:18" ht="15.75" customHeight="1">
      <c r="A855" s="3"/>
      <c r="F855" s="152"/>
      <c r="G855" s="152"/>
      <c r="H855" s="153"/>
      <c r="I855" s="152"/>
      <c r="J855" s="152"/>
      <c r="K855" s="154"/>
      <c r="L855" s="155"/>
      <c r="M855" s="51"/>
      <c r="N855" s="3"/>
      <c r="O855" s="3"/>
      <c r="P855" s="3"/>
      <c r="Q855" s="3"/>
      <c r="R855" s="3"/>
    </row>
    <row r="856" spans="1:18" ht="15.75" customHeight="1">
      <c r="A856" s="3"/>
      <c r="F856" s="152"/>
      <c r="G856" s="152"/>
      <c r="H856" s="153"/>
      <c r="I856" s="152"/>
      <c r="J856" s="152"/>
      <c r="K856" s="154"/>
      <c r="L856" s="155"/>
      <c r="M856" s="51"/>
      <c r="N856" s="3"/>
      <c r="O856" s="3"/>
      <c r="P856" s="3"/>
      <c r="Q856" s="3"/>
      <c r="R856" s="3"/>
    </row>
    <row r="857" spans="1:18" ht="15.75" customHeight="1">
      <c r="A857" s="3"/>
      <c r="F857" s="152"/>
      <c r="G857" s="152"/>
      <c r="H857" s="153"/>
      <c r="I857" s="152"/>
      <c r="J857" s="152"/>
      <c r="K857" s="154"/>
      <c r="L857" s="155"/>
      <c r="M857" s="51"/>
      <c r="N857" s="3"/>
      <c r="O857" s="3"/>
      <c r="P857" s="3"/>
      <c r="Q857" s="3"/>
      <c r="R857" s="3"/>
    </row>
    <row r="858" spans="1:18" ht="15.75" customHeight="1">
      <c r="A858" s="3"/>
      <c r="F858" s="152"/>
      <c r="G858" s="152"/>
      <c r="H858" s="153"/>
      <c r="I858" s="152"/>
      <c r="J858" s="152"/>
      <c r="K858" s="154"/>
      <c r="L858" s="155"/>
      <c r="M858" s="51"/>
      <c r="N858" s="3"/>
      <c r="O858" s="3"/>
      <c r="P858" s="3"/>
      <c r="Q858" s="3"/>
      <c r="R858" s="3"/>
    </row>
    <row r="859" spans="1:18" ht="15.75" customHeight="1">
      <c r="A859" s="3"/>
      <c r="F859" s="152"/>
      <c r="G859" s="152"/>
      <c r="H859" s="153"/>
      <c r="I859" s="152"/>
      <c r="J859" s="152"/>
      <c r="K859" s="154"/>
      <c r="L859" s="155"/>
      <c r="M859" s="51"/>
      <c r="N859" s="3"/>
      <c r="O859" s="3"/>
      <c r="P859" s="3"/>
      <c r="Q859" s="3"/>
      <c r="R859" s="3"/>
    </row>
    <row r="860" spans="1:18" ht="15.75" customHeight="1">
      <c r="A860" s="3"/>
      <c r="F860" s="152"/>
      <c r="G860" s="152"/>
      <c r="H860" s="153"/>
      <c r="I860" s="152"/>
      <c r="J860" s="152"/>
      <c r="K860" s="154"/>
      <c r="L860" s="155"/>
      <c r="M860" s="51"/>
      <c r="N860" s="3"/>
      <c r="O860" s="3"/>
      <c r="P860" s="3"/>
      <c r="Q860" s="3"/>
      <c r="R860" s="3"/>
    </row>
    <row r="861" spans="1:18" ht="15.75" customHeight="1">
      <c r="A861" s="3"/>
      <c r="F861" s="152"/>
      <c r="G861" s="152"/>
      <c r="H861" s="153"/>
      <c r="I861" s="152"/>
      <c r="J861" s="152"/>
      <c r="K861" s="154"/>
      <c r="L861" s="155"/>
      <c r="M861" s="51"/>
      <c r="N861" s="3"/>
      <c r="O861" s="3"/>
      <c r="P861" s="3"/>
      <c r="Q861" s="3"/>
      <c r="R861" s="3"/>
    </row>
    <row r="862" spans="1:18" ht="15.75" customHeight="1">
      <c r="A862" s="3"/>
      <c r="F862" s="152"/>
      <c r="G862" s="152"/>
      <c r="H862" s="153"/>
      <c r="I862" s="152"/>
      <c r="J862" s="152"/>
      <c r="K862" s="154"/>
      <c r="L862" s="155"/>
      <c r="M862" s="51"/>
      <c r="N862" s="3"/>
      <c r="O862" s="3"/>
      <c r="P862" s="3"/>
      <c r="Q862" s="3"/>
      <c r="R862" s="3"/>
    </row>
    <row r="863" spans="1:18" ht="15.75" customHeight="1">
      <c r="A863" s="3"/>
      <c r="F863" s="152"/>
      <c r="G863" s="152"/>
      <c r="H863" s="153"/>
      <c r="I863" s="152"/>
      <c r="J863" s="152"/>
      <c r="K863" s="154"/>
      <c r="L863" s="155"/>
      <c r="M863" s="51"/>
      <c r="N863" s="3"/>
      <c r="O863" s="3"/>
      <c r="P863" s="3"/>
      <c r="Q863" s="3"/>
      <c r="R863" s="3"/>
    </row>
    <row r="864" spans="1:18" ht="15.75" customHeight="1">
      <c r="A864" s="3"/>
      <c r="F864" s="152"/>
      <c r="G864" s="152"/>
      <c r="H864" s="153"/>
      <c r="I864" s="152"/>
      <c r="J864" s="152"/>
      <c r="K864" s="154"/>
      <c r="L864" s="155"/>
      <c r="M864" s="51"/>
      <c r="N864" s="3"/>
      <c r="O864" s="3"/>
      <c r="P864" s="3"/>
      <c r="Q864" s="3"/>
      <c r="R864" s="3"/>
    </row>
    <row r="865" spans="1:18" ht="15.75" customHeight="1">
      <c r="A865" s="3"/>
      <c r="F865" s="152"/>
      <c r="G865" s="152"/>
      <c r="H865" s="153"/>
      <c r="I865" s="152"/>
      <c r="J865" s="152"/>
      <c r="K865" s="154"/>
      <c r="L865" s="155"/>
      <c r="M865" s="51"/>
      <c r="N865" s="3"/>
      <c r="O865" s="3"/>
      <c r="P865" s="3"/>
      <c r="Q865" s="3"/>
      <c r="R865" s="3"/>
    </row>
    <row r="866" spans="1:18" ht="15.75" customHeight="1">
      <c r="A866" s="3"/>
      <c r="F866" s="152"/>
      <c r="G866" s="152"/>
      <c r="H866" s="153"/>
      <c r="I866" s="152"/>
      <c r="J866" s="152"/>
      <c r="K866" s="154"/>
      <c r="L866" s="155"/>
      <c r="M866" s="51"/>
      <c r="N866" s="3"/>
      <c r="O866" s="3"/>
      <c r="P866" s="3"/>
      <c r="Q866" s="3"/>
      <c r="R866" s="3"/>
    </row>
    <row r="867" spans="1:18" ht="15.75" customHeight="1">
      <c r="A867" s="3"/>
      <c r="F867" s="152"/>
      <c r="G867" s="152"/>
      <c r="H867" s="153"/>
      <c r="I867" s="152"/>
      <c r="J867" s="152"/>
      <c r="K867" s="154"/>
      <c r="L867" s="155"/>
      <c r="M867" s="51"/>
      <c r="N867" s="3"/>
      <c r="O867" s="3"/>
      <c r="P867" s="3"/>
      <c r="Q867" s="3"/>
      <c r="R867" s="3"/>
    </row>
    <row r="868" spans="1:18" ht="15.75" customHeight="1">
      <c r="A868" s="3"/>
      <c r="F868" s="152"/>
      <c r="G868" s="152"/>
      <c r="H868" s="153"/>
      <c r="I868" s="152"/>
      <c r="J868" s="152"/>
      <c r="K868" s="154"/>
      <c r="L868" s="155"/>
      <c r="M868" s="51"/>
      <c r="N868" s="3"/>
      <c r="O868" s="3"/>
      <c r="P868" s="3"/>
      <c r="Q868" s="3"/>
      <c r="R868" s="3"/>
    </row>
    <row r="869" spans="1:18" ht="15.75" customHeight="1">
      <c r="A869" s="3"/>
      <c r="F869" s="152"/>
      <c r="G869" s="152"/>
      <c r="H869" s="153"/>
      <c r="I869" s="152"/>
      <c r="J869" s="152"/>
      <c r="K869" s="154"/>
      <c r="L869" s="155"/>
      <c r="M869" s="51"/>
      <c r="N869" s="3"/>
      <c r="O869" s="3"/>
      <c r="P869" s="3"/>
      <c r="Q869" s="3"/>
      <c r="R869" s="3"/>
    </row>
    <row r="870" spans="1:18" ht="15.75" customHeight="1">
      <c r="A870" s="3"/>
      <c r="F870" s="152"/>
      <c r="G870" s="152"/>
      <c r="H870" s="153"/>
      <c r="I870" s="152"/>
      <c r="J870" s="152"/>
      <c r="K870" s="154"/>
      <c r="L870" s="155"/>
      <c r="M870" s="51"/>
      <c r="N870" s="3"/>
      <c r="O870" s="3"/>
      <c r="P870" s="3"/>
      <c r="Q870" s="3"/>
      <c r="R870" s="3"/>
    </row>
    <row r="871" spans="1:18" ht="15.75" customHeight="1">
      <c r="A871" s="3"/>
      <c r="F871" s="152"/>
      <c r="G871" s="152"/>
      <c r="H871" s="153"/>
      <c r="I871" s="152"/>
      <c r="J871" s="152"/>
      <c r="K871" s="154"/>
      <c r="L871" s="155"/>
      <c r="M871" s="51"/>
      <c r="N871" s="3"/>
      <c r="O871" s="3"/>
      <c r="P871" s="3"/>
      <c r="Q871" s="3"/>
      <c r="R871" s="3"/>
    </row>
    <row r="872" spans="1:18" ht="15.75" customHeight="1">
      <c r="A872" s="3"/>
      <c r="F872" s="152"/>
      <c r="G872" s="152"/>
      <c r="H872" s="153"/>
      <c r="I872" s="152"/>
      <c r="J872" s="152"/>
      <c r="K872" s="154"/>
      <c r="L872" s="155"/>
      <c r="M872" s="51"/>
      <c r="N872" s="3"/>
      <c r="O872" s="3"/>
      <c r="P872" s="3"/>
      <c r="Q872" s="3"/>
      <c r="R872" s="3"/>
    </row>
    <row r="873" spans="1:18" ht="15.75" customHeight="1">
      <c r="A873" s="3"/>
      <c r="F873" s="152"/>
      <c r="G873" s="152"/>
      <c r="H873" s="153"/>
      <c r="I873" s="152"/>
      <c r="J873" s="152"/>
      <c r="K873" s="154"/>
      <c r="L873" s="155"/>
      <c r="M873" s="51"/>
      <c r="N873" s="3"/>
      <c r="O873" s="3"/>
      <c r="P873" s="3"/>
      <c r="Q873" s="3"/>
      <c r="R873" s="3"/>
    </row>
    <row r="874" spans="1:18" ht="15.75" customHeight="1">
      <c r="A874" s="3"/>
      <c r="F874" s="152"/>
      <c r="G874" s="152"/>
      <c r="H874" s="153"/>
      <c r="I874" s="152"/>
      <c r="J874" s="152"/>
      <c r="K874" s="154"/>
      <c r="L874" s="155"/>
      <c r="M874" s="51"/>
      <c r="N874" s="3"/>
      <c r="O874" s="3"/>
      <c r="P874" s="3"/>
      <c r="Q874" s="3"/>
      <c r="R874" s="3"/>
    </row>
    <row r="875" spans="1:18" ht="15.75" customHeight="1">
      <c r="A875" s="3"/>
      <c r="F875" s="152"/>
      <c r="G875" s="152"/>
      <c r="H875" s="153"/>
      <c r="I875" s="152"/>
      <c r="J875" s="152"/>
      <c r="K875" s="154"/>
      <c r="L875" s="155"/>
      <c r="M875" s="51"/>
      <c r="N875" s="3"/>
      <c r="O875" s="3"/>
      <c r="P875" s="3"/>
      <c r="Q875" s="3"/>
      <c r="R875" s="3"/>
    </row>
    <row r="876" spans="1:18" ht="15.75" customHeight="1">
      <c r="A876" s="3"/>
      <c r="F876" s="152"/>
      <c r="G876" s="152"/>
      <c r="H876" s="153"/>
      <c r="I876" s="152"/>
      <c r="J876" s="152"/>
      <c r="K876" s="154"/>
      <c r="L876" s="155"/>
      <c r="M876" s="51"/>
      <c r="N876" s="3"/>
      <c r="O876" s="3"/>
      <c r="P876" s="3"/>
      <c r="Q876" s="3"/>
      <c r="R876" s="3"/>
    </row>
    <row r="877" spans="1:18" ht="15.75" customHeight="1">
      <c r="A877" s="3"/>
      <c r="F877" s="152"/>
      <c r="G877" s="152"/>
      <c r="H877" s="153"/>
      <c r="I877" s="152"/>
      <c r="J877" s="152"/>
      <c r="K877" s="154"/>
      <c r="L877" s="155"/>
      <c r="M877" s="51"/>
      <c r="N877" s="3"/>
      <c r="O877" s="3"/>
      <c r="P877" s="3"/>
      <c r="Q877" s="3"/>
      <c r="R877" s="3"/>
    </row>
    <row r="878" spans="1:18" ht="15.75" customHeight="1">
      <c r="A878" s="3"/>
      <c r="F878" s="152"/>
      <c r="G878" s="152"/>
      <c r="H878" s="153"/>
      <c r="I878" s="152"/>
      <c r="J878" s="152"/>
      <c r="K878" s="154"/>
      <c r="L878" s="155"/>
      <c r="M878" s="51"/>
      <c r="N878" s="3"/>
      <c r="O878" s="3"/>
      <c r="P878" s="3"/>
      <c r="Q878" s="3"/>
      <c r="R878" s="3"/>
    </row>
    <row r="879" spans="1:18" ht="15.75" customHeight="1">
      <c r="A879" s="3"/>
      <c r="F879" s="152"/>
      <c r="G879" s="152"/>
      <c r="H879" s="153"/>
      <c r="I879" s="152"/>
      <c r="J879" s="152"/>
      <c r="K879" s="154"/>
      <c r="L879" s="155"/>
      <c r="M879" s="51"/>
      <c r="N879" s="3"/>
      <c r="O879" s="3"/>
      <c r="P879" s="3"/>
      <c r="Q879" s="3"/>
      <c r="R879" s="3"/>
    </row>
    <row r="880" spans="1:18" ht="15.75" customHeight="1">
      <c r="A880" s="3"/>
      <c r="F880" s="152"/>
      <c r="G880" s="152"/>
      <c r="H880" s="153"/>
      <c r="I880" s="152"/>
      <c r="J880" s="152"/>
      <c r="K880" s="154"/>
      <c r="L880" s="155"/>
      <c r="M880" s="51"/>
      <c r="N880" s="3"/>
      <c r="O880" s="3"/>
      <c r="P880" s="3"/>
      <c r="Q880" s="3"/>
      <c r="R880" s="3"/>
    </row>
    <row r="881" spans="1:18" ht="15.75" customHeight="1">
      <c r="A881" s="3"/>
      <c r="F881" s="152"/>
      <c r="G881" s="152"/>
      <c r="H881" s="153"/>
      <c r="I881" s="152"/>
      <c r="J881" s="152"/>
      <c r="K881" s="154"/>
      <c r="L881" s="155"/>
      <c r="M881" s="51"/>
      <c r="N881" s="3"/>
      <c r="O881" s="3"/>
      <c r="P881" s="3"/>
      <c r="Q881" s="3"/>
      <c r="R881" s="3"/>
    </row>
    <row r="882" spans="1:18" ht="15.75" customHeight="1">
      <c r="A882" s="3"/>
      <c r="F882" s="152"/>
      <c r="G882" s="152"/>
      <c r="H882" s="153"/>
      <c r="I882" s="152"/>
      <c r="J882" s="152"/>
      <c r="K882" s="154"/>
      <c r="L882" s="155"/>
      <c r="M882" s="51"/>
      <c r="N882" s="3"/>
      <c r="O882" s="3"/>
      <c r="P882" s="3"/>
      <c r="Q882" s="3"/>
      <c r="R882" s="3"/>
    </row>
    <row r="883" spans="1:18" ht="15.75" customHeight="1">
      <c r="A883" s="3"/>
      <c r="F883" s="152"/>
      <c r="G883" s="152"/>
      <c r="H883" s="153"/>
      <c r="I883" s="152"/>
      <c r="J883" s="152"/>
      <c r="K883" s="154"/>
      <c r="L883" s="155"/>
      <c r="M883" s="51"/>
      <c r="N883" s="3"/>
      <c r="O883" s="3"/>
      <c r="P883" s="3"/>
      <c r="Q883" s="3"/>
      <c r="R883" s="3"/>
    </row>
    <row r="884" spans="1:18" ht="15.75" customHeight="1">
      <c r="A884" s="3"/>
      <c r="F884" s="152"/>
      <c r="G884" s="152"/>
      <c r="H884" s="153"/>
      <c r="I884" s="152"/>
      <c r="J884" s="152"/>
      <c r="K884" s="154"/>
      <c r="L884" s="155"/>
      <c r="M884" s="51"/>
      <c r="N884" s="3"/>
      <c r="O884" s="3"/>
      <c r="P884" s="3"/>
      <c r="Q884" s="3"/>
      <c r="R884" s="3"/>
    </row>
    <row r="885" spans="1:18" ht="15.75" customHeight="1">
      <c r="A885" s="3"/>
      <c r="F885" s="152"/>
      <c r="G885" s="152"/>
      <c r="H885" s="153"/>
      <c r="I885" s="152"/>
      <c r="J885" s="152"/>
      <c r="K885" s="154"/>
      <c r="L885" s="155"/>
      <c r="M885" s="51"/>
      <c r="N885" s="3"/>
      <c r="O885" s="3"/>
      <c r="P885" s="3"/>
      <c r="Q885" s="3"/>
      <c r="R885" s="3"/>
    </row>
    <row r="886" spans="1:18" ht="15.75" customHeight="1">
      <c r="A886" s="3"/>
      <c r="F886" s="152"/>
      <c r="G886" s="152"/>
      <c r="H886" s="153"/>
      <c r="I886" s="152"/>
      <c r="J886" s="152"/>
      <c r="K886" s="154"/>
      <c r="L886" s="155"/>
      <c r="M886" s="51"/>
      <c r="N886" s="3"/>
      <c r="O886" s="3"/>
      <c r="P886" s="3"/>
      <c r="Q886" s="3"/>
      <c r="R886" s="3"/>
    </row>
    <row r="887" spans="1:18" ht="15.75" customHeight="1">
      <c r="A887" s="3"/>
      <c r="F887" s="152"/>
      <c r="G887" s="152"/>
      <c r="H887" s="153"/>
      <c r="I887" s="152"/>
      <c r="J887" s="152"/>
      <c r="K887" s="154"/>
      <c r="L887" s="155"/>
      <c r="M887" s="51"/>
      <c r="N887" s="3"/>
      <c r="O887" s="3"/>
      <c r="P887" s="3"/>
      <c r="Q887" s="3"/>
      <c r="R887" s="3"/>
    </row>
    <row r="888" spans="1:18" ht="15.75" customHeight="1">
      <c r="A888" s="3"/>
      <c r="F888" s="152"/>
      <c r="G888" s="152"/>
      <c r="H888" s="153"/>
      <c r="I888" s="152"/>
      <c r="J888" s="152"/>
      <c r="K888" s="154"/>
      <c r="L888" s="155"/>
      <c r="M888" s="51"/>
      <c r="N888" s="3"/>
      <c r="O888" s="3"/>
      <c r="P888" s="3"/>
      <c r="Q888" s="3"/>
      <c r="R888" s="3"/>
    </row>
    <row r="889" spans="1:18" ht="15.75" customHeight="1">
      <c r="A889" s="3"/>
      <c r="F889" s="152"/>
      <c r="G889" s="152"/>
      <c r="H889" s="153"/>
      <c r="I889" s="152"/>
      <c r="J889" s="152"/>
      <c r="K889" s="154"/>
      <c r="L889" s="155"/>
      <c r="M889" s="51"/>
      <c r="N889" s="3"/>
      <c r="O889" s="3"/>
      <c r="P889" s="3"/>
      <c r="Q889" s="3"/>
      <c r="R889" s="3"/>
    </row>
    <row r="890" spans="1:18" ht="15.75" customHeight="1">
      <c r="A890" s="3"/>
      <c r="F890" s="152"/>
      <c r="G890" s="152"/>
      <c r="H890" s="153"/>
      <c r="I890" s="152"/>
      <c r="J890" s="152"/>
      <c r="K890" s="154"/>
      <c r="L890" s="155"/>
      <c r="M890" s="51"/>
      <c r="N890" s="3"/>
      <c r="O890" s="3"/>
      <c r="P890" s="3"/>
      <c r="Q890" s="3"/>
      <c r="R890" s="3"/>
    </row>
    <row r="891" spans="1:18" ht="15.75" customHeight="1">
      <c r="A891" s="3"/>
      <c r="F891" s="152"/>
      <c r="G891" s="152"/>
      <c r="H891" s="153"/>
      <c r="I891" s="152"/>
      <c r="J891" s="152"/>
      <c r="K891" s="154"/>
      <c r="L891" s="155"/>
      <c r="M891" s="51"/>
      <c r="N891" s="3"/>
      <c r="O891" s="3"/>
      <c r="P891" s="3"/>
      <c r="Q891" s="3"/>
      <c r="R891" s="3"/>
    </row>
    <row r="892" spans="1:18" ht="15.75" customHeight="1">
      <c r="A892" s="3"/>
      <c r="F892" s="152"/>
      <c r="G892" s="152"/>
      <c r="H892" s="153"/>
      <c r="I892" s="152"/>
      <c r="J892" s="152"/>
      <c r="K892" s="154"/>
      <c r="L892" s="155"/>
      <c r="M892" s="51"/>
      <c r="N892" s="3"/>
      <c r="O892" s="3"/>
      <c r="P892" s="3"/>
      <c r="Q892" s="3"/>
      <c r="R892" s="3"/>
    </row>
    <row r="893" spans="1:18" ht="15.75" customHeight="1">
      <c r="A893" s="3"/>
      <c r="F893" s="152"/>
      <c r="G893" s="152"/>
      <c r="H893" s="153"/>
      <c r="I893" s="152"/>
      <c r="J893" s="152"/>
      <c r="K893" s="154"/>
      <c r="L893" s="155"/>
      <c r="M893" s="51"/>
      <c r="N893" s="3"/>
      <c r="O893" s="3"/>
      <c r="P893" s="3"/>
      <c r="Q893" s="3"/>
      <c r="R893" s="3"/>
    </row>
    <row r="894" spans="1:18" ht="15.75" customHeight="1">
      <c r="A894" s="3"/>
      <c r="F894" s="152"/>
      <c r="G894" s="152"/>
      <c r="H894" s="153"/>
      <c r="I894" s="152"/>
      <c r="J894" s="152"/>
      <c r="K894" s="154"/>
      <c r="L894" s="155"/>
      <c r="M894" s="51"/>
      <c r="N894" s="3"/>
      <c r="O894" s="3"/>
      <c r="P894" s="3"/>
      <c r="Q894" s="3"/>
      <c r="R894" s="3"/>
    </row>
    <row r="895" spans="1:18" ht="15.75" customHeight="1">
      <c r="A895" s="3"/>
      <c r="F895" s="152"/>
      <c r="G895" s="152"/>
      <c r="H895" s="153"/>
      <c r="I895" s="152"/>
      <c r="J895" s="152"/>
      <c r="K895" s="154"/>
      <c r="L895" s="155"/>
      <c r="M895" s="51"/>
      <c r="N895" s="3"/>
      <c r="O895" s="3"/>
      <c r="P895" s="3"/>
      <c r="Q895" s="3"/>
      <c r="R895" s="3"/>
    </row>
    <row r="896" spans="1:18" ht="15.75" customHeight="1">
      <c r="A896" s="3"/>
      <c r="F896" s="152"/>
      <c r="G896" s="152"/>
      <c r="H896" s="153"/>
      <c r="I896" s="152"/>
      <c r="J896" s="152"/>
      <c r="K896" s="154"/>
      <c r="L896" s="155"/>
      <c r="M896" s="51"/>
      <c r="N896" s="3"/>
      <c r="O896" s="3"/>
      <c r="P896" s="3"/>
      <c r="Q896" s="3"/>
      <c r="R896" s="3"/>
    </row>
    <row r="897" spans="1:18" ht="15.75" customHeight="1">
      <c r="A897" s="3"/>
      <c r="F897" s="152"/>
      <c r="G897" s="152"/>
      <c r="H897" s="153"/>
      <c r="I897" s="152"/>
      <c r="J897" s="152"/>
      <c r="K897" s="154"/>
      <c r="L897" s="155"/>
      <c r="M897" s="51"/>
      <c r="N897" s="3"/>
      <c r="O897" s="3"/>
      <c r="P897" s="3"/>
      <c r="Q897" s="3"/>
      <c r="R897" s="3"/>
    </row>
    <row r="898" spans="1:18" ht="15.75" customHeight="1">
      <c r="A898" s="3"/>
      <c r="F898" s="152"/>
      <c r="G898" s="152"/>
      <c r="H898" s="153"/>
      <c r="I898" s="152"/>
      <c r="J898" s="152"/>
      <c r="K898" s="154"/>
      <c r="L898" s="155"/>
      <c r="M898" s="51"/>
      <c r="N898" s="3"/>
      <c r="O898" s="3"/>
      <c r="P898" s="3"/>
      <c r="Q898" s="3"/>
      <c r="R898" s="3"/>
    </row>
    <row r="899" spans="1:18" ht="15.75" customHeight="1">
      <c r="A899" s="3"/>
      <c r="F899" s="152"/>
      <c r="G899" s="152"/>
      <c r="H899" s="153"/>
      <c r="I899" s="152"/>
      <c r="J899" s="152"/>
      <c r="K899" s="154"/>
      <c r="L899" s="155"/>
      <c r="M899" s="51"/>
      <c r="N899" s="3"/>
      <c r="O899" s="3"/>
      <c r="P899" s="3"/>
      <c r="Q899" s="3"/>
      <c r="R899" s="3"/>
    </row>
    <row r="900" spans="1:18" ht="15.75" customHeight="1">
      <c r="A900" s="3"/>
      <c r="F900" s="152"/>
      <c r="G900" s="152"/>
      <c r="H900" s="153"/>
      <c r="I900" s="152"/>
      <c r="J900" s="152"/>
      <c r="K900" s="154"/>
      <c r="L900" s="155"/>
      <c r="M900" s="51"/>
      <c r="N900" s="3"/>
      <c r="O900" s="3"/>
      <c r="P900" s="3"/>
      <c r="Q900" s="3"/>
      <c r="R900" s="3"/>
    </row>
    <row r="901" spans="1:18" ht="15.75" customHeight="1">
      <c r="A901" s="3"/>
      <c r="F901" s="152"/>
      <c r="G901" s="152"/>
      <c r="H901" s="153"/>
      <c r="I901" s="152"/>
      <c r="J901" s="152"/>
      <c r="K901" s="154"/>
      <c r="L901" s="155"/>
      <c r="M901" s="51"/>
      <c r="N901" s="3"/>
      <c r="O901" s="3"/>
      <c r="P901" s="3"/>
      <c r="Q901" s="3"/>
      <c r="R901" s="3"/>
    </row>
    <row r="902" spans="1:18" ht="15.75" customHeight="1">
      <c r="A902" s="3"/>
      <c r="F902" s="152"/>
      <c r="G902" s="152"/>
      <c r="H902" s="153"/>
      <c r="I902" s="152"/>
      <c r="J902" s="152"/>
      <c r="K902" s="154"/>
      <c r="L902" s="155"/>
      <c r="M902" s="51"/>
      <c r="N902" s="3"/>
      <c r="O902" s="3"/>
      <c r="P902" s="3"/>
      <c r="Q902" s="3"/>
      <c r="R902" s="3"/>
    </row>
    <row r="903" spans="1:18" ht="15.75" customHeight="1">
      <c r="A903" s="3"/>
      <c r="F903" s="152"/>
      <c r="G903" s="152"/>
      <c r="H903" s="153"/>
      <c r="I903" s="152"/>
      <c r="J903" s="152"/>
      <c r="K903" s="154"/>
      <c r="L903" s="155"/>
      <c r="M903" s="51"/>
      <c r="N903" s="3"/>
      <c r="O903" s="3"/>
      <c r="P903" s="3"/>
      <c r="Q903" s="3"/>
      <c r="R903" s="3"/>
    </row>
    <row r="904" spans="1:18" ht="15.75" customHeight="1">
      <c r="A904" s="3"/>
      <c r="F904" s="152"/>
      <c r="G904" s="152"/>
      <c r="H904" s="153"/>
      <c r="I904" s="152"/>
      <c r="J904" s="152"/>
      <c r="K904" s="154"/>
      <c r="L904" s="155"/>
      <c r="M904" s="51"/>
      <c r="N904" s="3"/>
      <c r="O904" s="3"/>
      <c r="P904" s="3"/>
      <c r="Q904" s="3"/>
      <c r="R904" s="3"/>
    </row>
    <row r="905" spans="1:18" ht="15.75" customHeight="1">
      <c r="A905" s="3"/>
      <c r="F905" s="152"/>
      <c r="G905" s="152"/>
      <c r="H905" s="153"/>
      <c r="I905" s="152"/>
      <c r="J905" s="152"/>
      <c r="K905" s="154"/>
      <c r="L905" s="155"/>
      <c r="M905" s="51"/>
      <c r="N905" s="3"/>
      <c r="O905" s="3"/>
      <c r="P905" s="3"/>
      <c r="Q905" s="3"/>
      <c r="R905" s="3"/>
    </row>
    <row r="906" spans="1:18" ht="15.75" customHeight="1">
      <c r="A906" s="3"/>
      <c r="F906" s="152"/>
      <c r="G906" s="152"/>
      <c r="H906" s="153"/>
      <c r="I906" s="152"/>
      <c r="J906" s="152"/>
      <c r="K906" s="154"/>
      <c r="L906" s="155"/>
      <c r="M906" s="51"/>
      <c r="N906" s="3"/>
      <c r="O906" s="3"/>
      <c r="P906" s="3"/>
      <c r="Q906" s="3"/>
      <c r="R906" s="3"/>
    </row>
    <row r="907" spans="1:18" ht="15.75" customHeight="1">
      <c r="A907" s="3"/>
      <c r="F907" s="152"/>
      <c r="G907" s="152"/>
      <c r="H907" s="153"/>
      <c r="I907" s="152"/>
      <c r="J907" s="152"/>
      <c r="K907" s="154"/>
      <c r="L907" s="155"/>
      <c r="M907" s="51"/>
      <c r="N907" s="3"/>
      <c r="O907" s="3"/>
      <c r="P907" s="3"/>
      <c r="Q907" s="3"/>
      <c r="R907" s="3"/>
    </row>
    <row r="908" spans="1:18" ht="15.75" customHeight="1">
      <c r="A908" s="3"/>
      <c r="F908" s="152"/>
      <c r="G908" s="152"/>
      <c r="H908" s="153"/>
      <c r="I908" s="152"/>
      <c r="J908" s="152"/>
      <c r="K908" s="154"/>
      <c r="L908" s="155"/>
      <c r="M908" s="51"/>
      <c r="N908" s="3"/>
      <c r="O908" s="3"/>
      <c r="P908" s="3"/>
      <c r="Q908" s="3"/>
      <c r="R908" s="3"/>
    </row>
    <row r="909" spans="1:18" ht="15.75" customHeight="1">
      <c r="A909" s="3"/>
      <c r="F909" s="152"/>
      <c r="G909" s="152"/>
      <c r="H909" s="153"/>
      <c r="I909" s="152"/>
      <c r="J909" s="152"/>
      <c r="K909" s="154"/>
      <c r="L909" s="155"/>
      <c r="M909" s="51"/>
      <c r="N909" s="3"/>
      <c r="O909" s="3"/>
      <c r="P909" s="3"/>
      <c r="Q909" s="3"/>
      <c r="R909" s="3"/>
    </row>
    <row r="910" spans="1:18" ht="15.75" customHeight="1">
      <c r="A910" s="3"/>
      <c r="F910" s="152"/>
      <c r="G910" s="152"/>
      <c r="H910" s="153"/>
      <c r="I910" s="152"/>
      <c r="J910" s="152"/>
      <c r="K910" s="154"/>
      <c r="L910" s="155"/>
      <c r="M910" s="51"/>
      <c r="N910" s="3"/>
      <c r="O910" s="3"/>
      <c r="P910" s="3"/>
      <c r="Q910" s="3"/>
      <c r="R910" s="3"/>
    </row>
    <row r="911" spans="1:18" ht="15.75" customHeight="1">
      <c r="A911" s="3"/>
      <c r="F911" s="152"/>
      <c r="G911" s="152"/>
      <c r="H911" s="153"/>
      <c r="I911" s="152"/>
      <c r="J911" s="152"/>
      <c r="K911" s="154"/>
      <c r="L911" s="155"/>
      <c r="M911" s="51"/>
      <c r="N911" s="3"/>
      <c r="O911" s="3"/>
      <c r="P911" s="3"/>
      <c r="Q911" s="3"/>
      <c r="R911" s="3"/>
    </row>
    <row r="912" spans="1:18" ht="15.75" customHeight="1">
      <c r="A912" s="3"/>
      <c r="F912" s="152"/>
      <c r="G912" s="152"/>
      <c r="H912" s="153"/>
      <c r="I912" s="152"/>
      <c r="J912" s="152"/>
      <c r="K912" s="154"/>
      <c r="L912" s="155"/>
      <c r="M912" s="51"/>
      <c r="N912" s="3"/>
      <c r="O912" s="3"/>
      <c r="P912" s="3"/>
      <c r="Q912" s="3"/>
      <c r="R912" s="3"/>
    </row>
    <row r="913" spans="1:18" ht="15.75" customHeight="1">
      <c r="A913" s="3"/>
      <c r="F913" s="152"/>
      <c r="G913" s="152"/>
      <c r="H913" s="153"/>
      <c r="I913" s="152"/>
      <c r="J913" s="152"/>
      <c r="K913" s="154"/>
      <c r="L913" s="155"/>
      <c r="M913" s="51"/>
      <c r="N913" s="3"/>
      <c r="O913" s="3"/>
      <c r="P913" s="3"/>
      <c r="Q913" s="3"/>
      <c r="R913" s="3"/>
    </row>
    <row r="914" spans="1:18" ht="15.75" customHeight="1">
      <c r="A914" s="3"/>
      <c r="F914" s="152"/>
      <c r="G914" s="152"/>
      <c r="H914" s="153"/>
      <c r="I914" s="152"/>
      <c r="J914" s="152"/>
      <c r="K914" s="154"/>
      <c r="L914" s="155"/>
      <c r="M914" s="51"/>
      <c r="N914" s="3"/>
      <c r="O914" s="3"/>
      <c r="P914" s="3"/>
      <c r="Q914" s="3"/>
      <c r="R914" s="3"/>
    </row>
    <row r="915" spans="1:18" ht="15.75" customHeight="1">
      <c r="A915" s="3"/>
      <c r="F915" s="152"/>
      <c r="G915" s="152"/>
      <c r="H915" s="153"/>
      <c r="I915" s="152"/>
      <c r="J915" s="152"/>
      <c r="K915" s="154"/>
      <c r="L915" s="155"/>
      <c r="M915" s="51"/>
      <c r="N915" s="3"/>
      <c r="O915" s="3"/>
      <c r="P915" s="3"/>
      <c r="Q915" s="3"/>
      <c r="R915" s="3"/>
    </row>
    <row r="916" spans="1:18" ht="15.75" customHeight="1">
      <c r="A916" s="3"/>
      <c r="F916" s="152"/>
      <c r="G916" s="152"/>
      <c r="H916" s="153"/>
      <c r="I916" s="152"/>
      <c r="J916" s="152"/>
      <c r="K916" s="154"/>
      <c r="L916" s="155"/>
      <c r="M916" s="51"/>
      <c r="N916" s="3"/>
      <c r="O916" s="3"/>
      <c r="P916" s="3"/>
      <c r="Q916" s="3"/>
      <c r="R916" s="3"/>
    </row>
    <row r="917" spans="1:18" ht="15.75" customHeight="1">
      <c r="A917" s="3"/>
      <c r="F917" s="152"/>
      <c r="G917" s="152"/>
      <c r="H917" s="153"/>
      <c r="I917" s="152"/>
      <c r="J917" s="152"/>
      <c r="K917" s="154"/>
      <c r="L917" s="155"/>
      <c r="M917" s="51"/>
      <c r="N917" s="3"/>
      <c r="O917" s="3"/>
      <c r="P917" s="3"/>
      <c r="Q917" s="3"/>
      <c r="R917" s="3"/>
    </row>
    <row r="918" spans="1:18" ht="15.75" customHeight="1">
      <c r="A918" s="3"/>
      <c r="F918" s="152"/>
      <c r="G918" s="152"/>
      <c r="H918" s="153"/>
      <c r="I918" s="152"/>
      <c r="J918" s="152"/>
      <c r="K918" s="154"/>
      <c r="L918" s="155"/>
      <c r="M918" s="51"/>
      <c r="N918" s="3"/>
      <c r="O918" s="3"/>
      <c r="P918" s="3"/>
      <c r="Q918" s="3"/>
      <c r="R918" s="3"/>
    </row>
    <row r="919" spans="1:18" ht="15.75" customHeight="1">
      <c r="A919" s="3"/>
      <c r="F919" s="152"/>
      <c r="G919" s="152"/>
      <c r="H919" s="153"/>
      <c r="I919" s="152"/>
      <c r="J919" s="152"/>
      <c r="K919" s="154"/>
      <c r="L919" s="155"/>
      <c r="M919" s="51"/>
      <c r="N919" s="3"/>
      <c r="O919" s="3"/>
      <c r="P919" s="3"/>
      <c r="Q919" s="3"/>
      <c r="R919" s="3"/>
    </row>
    <row r="920" spans="1:18" ht="15.75" customHeight="1">
      <c r="A920" s="3"/>
      <c r="F920" s="152"/>
      <c r="G920" s="152"/>
      <c r="H920" s="153"/>
      <c r="I920" s="152"/>
      <c r="J920" s="152"/>
      <c r="K920" s="154"/>
      <c r="L920" s="155"/>
      <c r="M920" s="51"/>
      <c r="N920" s="3"/>
      <c r="O920" s="3"/>
      <c r="P920" s="3"/>
      <c r="Q920" s="3"/>
      <c r="R920" s="3"/>
    </row>
    <row r="921" spans="1:18" ht="15.75" customHeight="1">
      <c r="A921" s="3"/>
      <c r="F921" s="152"/>
      <c r="G921" s="152"/>
      <c r="H921" s="153"/>
      <c r="I921" s="152"/>
      <c r="J921" s="152"/>
      <c r="K921" s="154"/>
      <c r="L921" s="155"/>
      <c r="M921" s="51"/>
      <c r="N921" s="3"/>
      <c r="O921" s="3"/>
      <c r="P921" s="3"/>
      <c r="Q921" s="3"/>
      <c r="R921" s="3"/>
    </row>
    <row r="922" spans="1:18" ht="15.75" customHeight="1">
      <c r="A922" s="3"/>
      <c r="F922" s="152"/>
      <c r="G922" s="152"/>
      <c r="H922" s="153"/>
      <c r="I922" s="152"/>
      <c r="J922" s="152"/>
      <c r="K922" s="154"/>
      <c r="L922" s="155"/>
      <c r="M922" s="51"/>
      <c r="N922" s="3"/>
      <c r="O922" s="3"/>
      <c r="P922" s="3"/>
      <c r="Q922" s="3"/>
      <c r="R922" s="3"/>
    </row>
    <row r="923" spans="1:18" ht="15.75" customHeight="1">
      <c r="A923" s="3"/>
      <c r="F923" s="152"/>
      <c r="G923" s="152"/>
      <c r="H923" s="153"/>
      <c r="I923" s="152"/>
      <c r="J923" s="152"/>
      <c r="K923" s="154"/>
      <c r="L923" s="155"/>
      <c r="M923" s="51"/>
      <c r="N923" s="3"/>
      <c r="O923" s="3"/>
      <c r="P923" s="3"/>
      <c r="Q923" s="3"/>
      <c r="R923" s="3"/>
    </row>
    <row r="924" spans="1:18" ht="15.75" customHeight="1">
      <c r="A924" s="3"/>
      <c r="F924" s="152"/>
      <c r="G924" s="152"/>
      <c r="H924" s="153"/>
      <c r="I924" s="152"/>
      <c r="J924" s="152"/>
      <c r="K924" s="154"/>
      <c r="L924" s="155"/>
      <c r="M924" s="51"/>
      <c r="N924" s="3"/>
      <c r="O924" s="3"/>
      <c r="P924" s="3"/>
      <c r="Q924" s="3"/>
      <c r="R924" s="3"/>
    </row>
    <row r="925" spans="1:18" ht="15.75" customHeight="1">
      <c r="A925" s="3"/>
      <c r="F925" s="152"/>
      <c r="G925" s="152"/>
      <c r="H925" s="153"/>
      <c r="I925" s="152"/>
      <c r="J925" s="152"/>
      <c r="K925" s="154"/>
      <c r="L925" s="155"/>
      <c r="M925" s="51"/>
      <c r="N925" s="3"/>
      <c r="O925" s="3"/>
      <c r="P925" s="3"/>
      <c r="Q925" s="3"/>
      <c r="R925" s="3"/>
    </row>
    <row r="926" spans="1:18" ht="15.75" customHeight="1">
      <c r="A926" s="3"/>
      <c r="F926" s="152"/>
      <c r="G926" s="152"/>
      <c r="H926" s="153"/>
      <c r="I926" s="152"/>
      <c r="J926" s="152"/>
      <c r="K926" s="154"/>
      <c r="L926" s="155"/>
      <c r="M926" s="51"/>
      <c r="N926" s="3"/>
      <c r="O926" s="3"/>
      <c r="P926" s="3"/>
      <c r="Q926" s="3"/>
      <c r="R926" s="3"/>
    </row>
    <row r="927" spans="1:18" ht="15.75" customHeight="1">
      <c r="A927" s="3"/>
      <c r="F927" s="152"/>
      <c r="G927" s="152"/>
      <c r="H927" s="153"/>
      <c r="I927" s="152"/>
      <c r="J927" s="152"/>
      <c r="K927" s="154"/>
      <c r="L927" s="155"/>
      <c r="M927" s="51"/>
      <c r="N927" s="3"/>
      <c r="O927" s="3"/>
      <c r="P927" s="3"/>
      <c r="Q927" s="3"/>
      <c r="R927" s="3"/>
    </row>
    <row r="928" spans="1:18" ht="15.75" customHeight="1">
      <c r="A928" s="3"/>
      <c r="F928" s="152"/>
      <c r="G928" s="152"/>
      <c r="H928" s="153"/>
      <c r="I928" s="152"/>
      <c r="J928" s="152"/>
      <c r="K928" s="154"/>
      <c r="L928" s="155"/>
      <c r="M928" s="51"/>
      <c r="N928" s="3"/>
      <c r="O928" s="3"/>
      <c r="P928" s="3"/>
      <c r="Q928" s="3"/>
      <c r="R928" s="3"/>
    </row>
    <row r="929" spans="1:18" ht="15.75" customHeight="1">
      <c r="A929" s="3"/>
      <c r="F929" s="152"/>
      <c r="G929" s="152"/>
      <c r="H929" s="153"/>
      <c r="I929" s="152"/>
      <c r="J929" s="152"/>
      <c r="K929" s="154"/>
      <c r="L929" s="155"/>
      <c r="M929" s="51"/>
      <c r="N929" s="3"/>
      <c r="O929" s="3"/>
      <c r="P929" s="3"/>
      <c r="Q929" s="3"/>
      <c r="R929" s="3"/>
    </row>
    <row r="930" spans="1:18" ht="15.75" customHeight="1">
      <c r="A930" s="3"/>
      <c r="F930" s="152"/>
      <c r="G930" s="152"/>
      <c r="H930" s="153"/>
      <c r="I930" s="152"/>
      <c r="J930" s="152"/>
      <c r="K930" s="154"/>
      <c r="L930" s="155"/>
      <c r="M930" s="51"/>
      <c r="N930" s="3"/>
      <c r="O930" s="3"/>
      <c r="P930" s="3"/>
      <c r="Q930" s="3"/>
      <c r="R930" s="3"/>
    </row>
    <row r="931" spans="1:18" ht="15.75" customHeight="1">
      <c r="A931" s="3"/>
      <c r="F931" s="152"/>
      <c r="G931" s="152"/>
      <c r="H931" s="153"/>
      <c r="I931" s="152"/>
      <c r="J931" s="152"/>
      <c r="K931" s="154"/>
      <c r="L931" s="155"/>
      <c r="M931" s="51"/>
      <c r="N931" s="3"/>
      <c r="O931" s="3"/>
      <c r="P931" s="3"/>
      <c r="Q931" s="3"/>
      <c r="R931" s="3"/>
    </row>
    <row r="932" spans="1:18" ht="15.75" customHeight="1">
      <c r="A932" s="3"/>
      <c r="F932" s="152"/>
      <c r="G932" s="152"/>
      <c r="H932" s="153"/>
      <c r="I932" s="152"/>
      <c r="J932" s="152"/>
      <c r="K932" s="154"/>
      <c r="L932" s="155"/>
      <c r="M932" s="51"/>
      <c r="N932" s="3"/>
      <c r="O932" s="3"/>
      <c r="P932" s="3"/>
      <c r="Q932" s="3"/>
      <c r="R932" s="3"/>
    </row>
    <row r="933" spans="1:18" ht="15.75" customHeight="1">
      <c r="A933" s="3"/>
      <c r="F933" s="152"/>
      <c r="G933" s="152"/>
      <c r="H933" s="153"/>
      <c r="I933" s="152"/>
      <c r="J933" s="152"/>
      <c r="K933" s="154"/>
      <c r="L933" s="155"/>
      <c r="M933" s="51"/>
      <c r="N933" s="3"/>
      <c r="O933" s="3"/>
      <c r="P933" s="3"/>
      <c r="Q933" s="3"/>
      <c r="R933" s="3"/>
    </row>
    <row r="934" spans="1:18" ht="15.75" customHeight="1">
      <c r="A934" s="3"/>
      <c r="F934" s="152"/>
      <c r="G934" s="152"/>
      <c r="H934" s="153"/>
      <c r="I934" s="152"/>
      <c r="J934" s="152"/>
      <c r="K934" s="154"/>
      <c r="L934" s="155"/>
      <c r="M934" s="51"/>
      <c r="N934" s="3"/>
      <c r="O934" s="3"/>
      <c r="P934" s="3"/>
      <c r="Q934" s="3"/>
      <c r="R934" s="3"/>
    </row>
    <row r="935" spans="1:18" ht="15.75" customHeight="1">
      <c r="A935" s="3"/>
      <c r="F935" s="152"/>
      <c r="G935" s="152"/>
      <c r="H935" s="153"/>
      <c r="I935" s="152"/>
      <c r="J935" s="152"/>
      <c r="K935" s="154"/>
      <c r="L935" s="155"/>
      <c r="M935" s="51"/>
      <c r="N935" s="3"/>
      <c r="O935" s="3"/>
      <c r="P935" s="3"/>
      <c r="Q935" s="3"/>
      <c r="R935" s="3"/>
    </row>
    <row r="936" spans="1:18" ht="15.75" customHeight="1">
      <c r="A936" s="3"/>
      <c r="F936" s="152"/>
      <c r="G936" s="152"/>
      <c r="H936" s="153"/>
      <c r="I936" s="152"/>
      <c r="J936" s="152"/>
      <c r="K936" s="154"/>
      <c r="L936" s="155"/>
      <c r="M936" s="51"/>
      <c r="N936" s="3"/>
      <c r="O936" s="3"/>
      <c r="P936" s="3"/>
      <c r="Q936" s="3"/>
      <c r="R936" s="3"/>
    </row>
    <row r="937" spans="1:18" ht="15.75" customHeight="1">
      <c r="A937" s="3"/>
      <c r="F937" s="152"/>
      <c r="G937" s="152"/>
      <c r="H937" s="153"/>
      <c r="I937" s="152"/>
      <c r="J937" s="152"/>
      <c r="K937" s="154"/>
      <c r="L937" s="155"/>
      <c r="M937" s="51"/>
      <c r="N937" s="3"/>
      <c r="O937" s="3"/>
      <c r="P937" s="3"/>
      <c r="Q937" s="3"/>
      <c r="R937" s="3"/>
    </row>
    <row r="938" spans="1:18" ht="15.75" customHeight="1">
      <c r="A938" s="3"/>
      <c r="F938" s="152"/>
      <c r="G938" s="152"/>
      <c r="H938" s="153"/>
      <c r="I938" s="152"/>
      <c r="J938" s="152"/>
      <c r="K938" s="154"/>
      <c r="L938" s="155"/>
      <c r="M938" s="51"/>
      <c r="N938" s="3"/>
      <c r="O938" s="3"/>
      <c r="P938" s="3"/>
      <c r="Q938" s="3"/>
      <c r="R938" s="3"/>
    </row>
    <row r="939" spans="1:18" ht="15.75" customHeight="1">
      <c r="A939" s="3"/>
      <c r="F939" s="152"/>
      <c r="G939" s="152"/>
      <c r="H939" s="153"/>
      <c r="I939" s="152"/>
      <c r="J939" s="152"/>
      <c r="K939" s="154"/>
      <c r="L939" s="155"/>
      <c r="M939" s="51"/>
      <c r="N939" s="3"/>
      <c r="O939" s="3"/>
      <c r="P939" s="3"/>
      <c r="Q939" s="3"/>
      <c r="R939" s="3"/>
    </row>
    <row r="940" spans="1:18" ht="15.75" customHeight="1">
      <c r="A940" s="3"/>
      <c r="F940" s="152"/>
      <c r="G940" s="152"/>
      <c r="H940" s="153"/>
      <c r="I940" s="152"/>
      <c r="J940" s="152"/>
      <c r="K940" s="154"/>
      <c r="L940" s="155"/>
      <c r="M940" s="51"/>
      <c r="N940" s="3"/>
      <c r="O940" s="3"/>
      <c r="P940" s="3"/>
      <c r="Q940" s="3"/>
      <c r="R940" s="3"/>
    </row>
    <row r="941" spans="1:18" ht="15.75" customHeight="1">
      <c r="A941" s="3"/>
      <c r="F941" s="152"/>
      <c r="G941" s="152"/>
      <c r="H941" s="153"/>
      <c r="I941" s="152"/>
      <c r="J941" s="152"/>
      <c r="K941" s="154"/>
      <c r="L941" s="155"/>
      <c r="M941" s="51"/>
      <c r="N941" s="3"/>
      <c r="O941" s="3"/>
      <c r="P941" s="3"/>
      <c r="Q941" s="3"/>
      <c r="R941" s="3"/>
    </row>
    <row r="942" spans="1:18" ht="15.75" customHeight="1">
      <c r="A942" s="3"/>
      <c r="F942" s="152"/>
      <c r="G942" s="152"/>
      <c r="H942" s="153"/>
      <c r="I942" s="152"/>
      <c r="J942" s="152"/>
      <c r="K942" s="154"/>
      <c r="L942" s="155"/>
      <c r="M942" s="51"/>
      <c r="N942" s="3"/>
      <c r="O942" s="3"/>
      <c r="P942" s="3"/>
      <c r="Q942" s="3"/>
      <c r="R942" s="3"/>
    </row>
    <row r="943" spans="1:18" ht="15.75" customHeight="1">
      <c r="A943" s="3"/>
      <c r="F943" s="152"/>
      <c r="G943" s="152"/>
      <c r="H943" s="153"/>
      <c r="I943" s="152"/>
      <c r="J943" s="152"/>
      <c r="K943" s="154"/>
      <c r="L943" s="155"/>
      <c r="M943" s="51"/>
      <c r="N943" s="3"/>
      <c r="O943" s="3"/>
      <c r="P943" s="3"/>
      <c r="Q943" s="3"/>
      <c r="R943" s="3"/>
    </row>
    <row r="944" spans="1:18" ht="15.75" customHeight="1">
      <c r="A944" s="3"/>
      <c r="F944" s="152"/>
      <c r="G944" s="152"/>
      <c r="H944" s="153"/>
      <c r="I944" s="152"/>
      <c r="J944" s="152"/>
      <c r="K944" s="154"/>
      <c r="L944" s="155"/>
      <c r="M944" s="51"/>
      <c r="N944" s="3"/>
      <c r="O944" s="3"/>
      <c r="P944" s="3"/>
      <c r="Q944" s="3"/>
      <c r="R944" s="3"/>
    </row>
    <row r="945" spans="1:18" ht="15.75" customHeight="1">
      <c r="A945" s="3"/>
      <c r="F945" s="152"/>
      <c r="G945" s="152"/>
      <c r="H945" s="153"/>
      <c r="I945" s="152"/>
      <c r="J945" s="152"/>
      <c r="K945" s="154"/>
      <c r="L945" s="155"/>
      <c r="M945" s="51"/>
      <c r="N945" s="3"/>
      <c r="O945" s="3"/>
      <c r="P945" s="3"/>
      <c r="Q945" s="3"/>
      <c r="R945" s="3"/>
    </row>
    <row r="946" spans="1:18" ht="15.75" customHeight="1">
      <c r="A946" s="3"/>
      <c r="F946" s="152"/>
      <c r="G946" s="152"/>
      <c r="H946" s="153"/>
      <c r="I946" s="152"/>
      <c r="J946" s="152"/>
      <c r="K946" s="154"/>
      <c r="L946" s="155"/>
      <c r="M946" s="51"/>
      <c r="N946" s="3"/>
      <c r="O946" s="3"/>
      <c r="P946" s="3"/>
      <c r="Q946" s="3"/>
      <c r="R946" s="3"/>
    </row>
    <row r="947" spans="1:18" ht="15.75" customHeight="1">
      <c r="A947" s="3"/>
      <c r="F947" s="152"/>
      <c r="G947" s="152"/>
      <c r="H947" s="153"/>
      <c r="I947" s="152"/>
      <c r="J947" s="152"/>
      <c r="K947" s="154"/>
      <c r="L947" s="155"/>
      <c r="M947" s="51"/>
      <c r="N947" s="3"/>
      <c r="O947" s="3"/>
      <c r="P947" s="3"/>
      <c r="Q947" s="3"/>
      <c r="R947" s="3"/>
    </row>
    <row r="948" spans="1:18" ht="15.75" customHeight="1">
      <c r="A948" s="3"/>
      <c r="F948" s="152"/>
      <c r="G948" s="152"/>
      <c r="H948" s="153"/>
      <c r="I948" s="152"/>
      <c r="J948" s="152"/>
      <c r="K948" s="154"/>
      <c r="L948" s="155"/>
      <c r="M948" s="51"/>
      <c r="N948" s="3"/>
      <c r="O948" s="3"/>
      <c r="P948" s="3"/>
      <c r="Q948" s="3"/>
      <c r="R948" s="3"/>
    </row>
    <row r="949" spans="1:18" ht="15.75" customHeight="1">
      <c r="A949" s="3"/>
      <c r="F949" s="152"/>
      <c r="G949" s="152"/>
      <c r="H949" s="153"/>
      <c r="I949" s="152"/>
      <c r="J949" s="152"/>
      <c r="K949" s="154"/>
      <c r="L949" s="155"/>
      <c r="M949" s="51"/>
      <c r="N949" s="3"/>
      <c r="O949" s="3"/>
      <c r="P949" s="3"/>
      <c r="Q949" s="3"/>
      <c r="R949" s="3"/>
    </row>
    <row r="950" spans="1:18" ht="15.75" customHeight="1">
      <c r="A950" s="3"/>
      <c r="F950" s="152"/>
      <c r="G950" s="152"/>
      <c r="H950" s="153"/>
      <c r="I950" s="152"/>
      <c r="J950" s="152"/>
      <c r="K950" s="154"/>
      <c r="L950" s="155"/>
      <c r="M950" s="51"/>
      <c r="N950" s="3"/>
      <c r="O950" s="3"/>
      <c r="P950" s="3"/>
      <c r="Q950" s="3"/>
      <c r="R950" s="3"/>
    </row>
    <row r="951" spans="1:18" ht="15.75" customHeight="1">
      <c r="A951" s="3"/>
      <c r="F951" s="152"/>
      <c r="G951" s="152"/>
      <c r="H951" s="153"/>
      <c r="I951" s="152"/>
      <c r="J951" s="152"/>
      <c r="K951" s="154"/>
      <c r="L951" s="155"/>
      <c r="M951" s="51"/>
      <c r="N951" s="3"/>
      <c r="O951" s="3"/>
      <c r="P951" s="3"/>
      <c r="Q951" s="3"/>
      <c r="R951" s="3"/>
    </row>
    <row r="952" spans="1:18" ht="15.75" customHeight="1">
      <c r="A952" s="3"/>
      <c r="F952" s="152"/>
      <c r="G952" s="152"/>
      <c r="H952" s="153"/>
      <c r="I952" s="152"/>
      <c r="J952" s="152"/>
      <c r="K952" s="154"/>
      <c r="L952" s="155"/>
      <c r="M952" s="51"/>
      <c r="N952" s="3"/>
      <c r="O952" s="3"/>
      <c r="P952" s="3"/>
      <c r="Q952" s="3"/>
      <c r="R952" s="3"/>
    </row>
    <row r="953" spans="1:18" ht="15.75" customHeight="1">
      <c r="A953" s="3"/>
      <c r="F953" s="152"/>
      <c r="G953" s="152"/>
      <c r="H953" s="153"/>
      <c r="I953" s="152"/>
      <c r="J953" s="152"/>
      <c r="K953" s="154"/>
      <c r="L953" s="155"/>
      <c r="M953" s="51"/>
      <c r="N953" s="3"/>
      <c r="O953" s="3"/>
      <c r="P953" s="3"/>
      <c r="Q953" s="3"/>
      <c r="R953" s="3"/>
    </row>
    <row r="954" spans="1:18" ht="15.75" customHeight="1">
      <c r="A954" s="3"/>
      <c r="F954" s="152"/>
      <c r="G954" s="152"/>
      <c r="H954" s="153"/>
      <c r="I954" s="152"/>
      <c r="J954" s="152"/>
      <c r="K954" s="154"/>
      <c r="L954" s="155"/>
      <c r="M954" s="51"/>
      <c r="N954" s="3"/>
      <c r="O954" s="3"/>
      <c r="P954" s="3"/>
      <c r="Q954" s="3"/>
      <c r="R954" s="3"/>
    </row>
    <row r="955" spans="1:18" ht="15.75" customHeight="1">
      <c r="A955" s="3"/>
      <c r="F955" s="152"/>
      <c r="G955" s="152"/>
      <c r="H955" s="153"/>
      <c r="I955" s="152"/>
      <c r="J955" s="152"/>
      <c r="K955" s="154"/>
      <c r="L955" s="155"/>
      <c r="M955" s="51"/>
      <c r="N955" s="3"/>
      <c r="O955" s="3"/>
      <c r="P955" s="3"/>
      <c r="Q955" s="3"/>
      <c r="R955" s="3"/>
    </row>
    <row r="956" spans="1:18" ht="15.75" customHeight="1">
      <c r="A956" s="3"/>
      <c r="F956" s="152"/>
      <c r="G956" s="152"/>
      <c r="H956" s="153"/>
      <c r="I956" s="152"/>
      <c r="J956" s="152"/>
      <c r="K956" s="154"/>
      <c r="L956" s="155"/>
      <c r="M956" s="51"/>
      <c r="N956" s="3"/>
      <c r="O956" s="3"/>
      <c r="P956" s="3"/>
      <c r="Q956" s="3"/>
      <c r="R956" s="3"/>
    </row>
    <row r="957" spans="1:18" ht="15.75" customHeight="1">
      <c r="A957" s="3"/>
      <c r="F957" s="152"/>
      <c r="G957" s="152"/>
      <c r="H957" s="153"/>
      <c r="I957" s="152"/>
      <c r="J957" s="152"/>
      <c r="K957" s="154"/>
      <c r="L957" s="155"/>
      <c r="M957" s="51"/>
      <c r="N957" s="3"/>
      <c r="O957" s="3"/>
      <c r="P957" s="3"/>
      <c r="Q957" s="3"/>
      <c r="R957" s="3"/>
    </row>
    <row r="958" spans="1:18" ht="15.75" customHeight="1">
      <c r="A958" s="3"/>
      <c r="F958" s="152"/>
      <c r="G958" s="152"/>
      <c r="H958" s="153"/>
      <c r="I958" s="152"/>
      <c r="J958" s="152"/>
      <c r="K958" s="154"/>
      <c r="L958" s="155"/>
      <c r="M958" s="51"/>
      <c r="N958" s="3"/>
      <c r="O958" s="3"/>
      <c r="P958" s="3"/>
      <c r="Q958" s="3"/>
      <c r="R958" s="3"/>
    </row>
    <row r="959" spans="1:18" ht="15.75" customHeight="1">
      <c r="A959" s="3"/>
      <c r="F959" s="152"/>
      <c r="G959" s="152"/>
      <c r="H959" s="153"/>
      <c r="I959" s="152"/>
      <c r="J959" s="152"/>
      <c r="K959" s="154"/>
      <c r="L959" s="155"/>
      <c r="M959" s="51"/>
      <c r="N959" s="3"/>
      <c r="O959" s="3"/>
      <c r="P959" s="3"/>
      <c r="Q959" s="3"/>
      <c r="R959" s="3"/>
    </row>
    <row r="960" spans="1:18" ht="15.75" customHeight="1">
      <c r="A960" s="3"/>
      <c r="F960" s="152"/>
      <c r="G960" s="152"/>
      <c r="H960" s="153"/>
      <c r="I960" s="152"/>
      <c r="J960" s="152"/>
      <c r="K960" s="154"/>
      <c r="L960" s="155"/>
      <c r="M960" s="51"/>
      <c r="N960" s="3"/>
      <c r="O960" s="3"/>
      <c r="P960" s="3"/>
      <c r="Q960" s="3"/>
      <c r="R960" s="3"/>
    </row>
    <row r="961" spans="1:18" ht="15.75" customHeight="1">
      <c r="A961" s="3"/>
      <c r="F961" s="152"/>
      <c r="G961" s="152"/>
      <c r="H961" s="153"/>
      <c r="I961" s="152"/>
      <c r="J961" s="152"/>
      <c r="K961" s="154"/>
      <c r="L961" s="155"/>
      <c r="M961" s="51"/>
      <c r="N961" s="3"/>
      <c r="O961" s="3"/>
      <c r="P961" s="3"/>
      <c r="Q961" s="3"/>
      <c r="R961" s="3"/>
    </row>
    <row r="962" spans="1:18" ht="15.75" customHeight="1">
      <c r="A962" s="3"/>
      <c r="F962" s="152"/>
      <c r="G962" s="152"/>
      <c r="H962" s="153"/>
      <c r="I962" s="152"/>
      <c r="J962" s="152"/>
      <c r="K962" s="154"/>
      <c r="L962" s="155"/>
      <c r="M962" s="51"/>
      <c r="N962" s="3"/>
      <c r="O962" s="3"/>
      <c r="P962" s="3"/>
      <c r="Q962" s="3"/>
      <c r="R962" s="3"/>
    </row>
    <row r="963" spans="1:18" ht="15.75" customHeight="1">
      <c r="A963" s="3"/>
      <c r="F963" s="152"/>
      <c r="G963" s="152"/>
      <c r="H963" s="153"/>
      <c r="I963" s="152"/>
      <c r="J963" s="152"/>
      <c r="K963" s="154"/>
      <c r="L963" s="155"/>
      <c r="M963" s="51"/>
      <c r="N963" s="3"/>
      <c r="O963" s="3"/>
      <c r="P963" s="3"/>
      <c r="Q963" s="3"/>
      <c r="R963" s="3"/>
    </row>
    <row r="964" spans="1:18" ht="15.75" customHeight="1">
      <c r="A964" s="3"/>
      <c r="F964" s="152"/>
      <c r="G964" s="152"/>
      <c r="H964" s="153"/>
      <c r="I964" s="152"/>
      <c r="J964" s="152"/>
      <c r="K964" s="154"/>
      <c r="L964" s="155"/>
      <c r="M964" s="51"/>
      <c r="N964" s="3"/>
      <c r="O964" s="3"/>
      <c r="P964" s="3"/>
      <c r="Q964" s="3"/>
      <c r="R964" s="3"/>
    </row>
    <row r="965" spans="1:18" ht="15.75" customHeight="1">
      <c r="A965" s="3"/>
      <c r="F965" s="152"/>
      <c r="G965" s="152"/>
      <c r="H965" s="153"/>
      <c r="I965" s="152"/>
      <c r="J965" s="152"/>
      <c r="K965" s="154"/>
      <c r="L965" s="155"/>
      <c r="M965" s="51"/>
      <c r="N965" s="3"/>
      <c r="O965" s="3"/>
      <c r="P965" s="3"/>
      <c r="Q965" s="3"/>
      <c r="R965" s="3"/>
    </row>
    <row r="966" spans="1:18" ht="15.75" customHeight="1">
      <c r="A966" s="3"/>
      <c r="F966" s="152"/>
      <c r="G966" s="152"/>
      <c r="H966" s="153"/>
      <c r="I966" s="152"/>
      <c r="J966" s="152"/>
      <c r="K966" s="154"/>
      <c r="L966" s="155"/>
      <c r="M966" s="51"/>
      <c r="N966" s="3"/>
      <c r="O966" s="3"/>
      <c r="P966" s="3"/>
      <c r="Q966" s="3"/>
      <c r="R966" s="3"/>
    </row>
    <row r="967" spans="1:18" ht="15.75" customHeight="1">
      <c r="A967" s="3"/>
      <c r="F967" s="152"/>
      <c r="G967" s="152"/>
      <c r="H967" s="153"/>
      <c r="I967" s="152"/>
      <c r="J967" s="152"/>
      <c r="K967" s="154"/>
      <c r="L967" s="155"/>
      <c r="M967" s="51"/>
      <c r="N967" s="3"/>
      <c r="O967" s="3"/>
      <c r="P967" s="3"/>
      <c r="Q967" s="3"/>
      <c r="R967" s="3"/>
    </row>
    <row r="968" spans="1:18" ht="15.75" customHeight="1">
      <c r="A968" s="3"/>
      <c r="F968" s="152"/>
      <c r="G968" s="152"/>
      <c r="H968" s="153"/>
      <c r="I968" s="152"/>
      <c r="J968" s="152"/>
      <c r="K968" s="154"/>
      <c r="L968" s="155"/>
      <c r="M968" s="51"/>
      <c r="N968" s="3"/>
      <c r="O968" s="3"/>
      <c r="P968" s="3"/>
      <c r="Q968" s="3"/>
      <c r="R968" s="3"/>
    </row>
    <row r="969" spans="1:18" ht="15.75" customHeight="1">
      <c r="A969" s="3"/>
      <c r="F969" s="152"/>
      <c r="G969" s="152"/>
      <c r="H969" s="153"/>
      <c r="I969" s="152"/>
      <c r="J969" s="152"/>
      <c r="K969" s="154"/>
      <c r="L969" s="155"/>
      <c r="M969" s="51"/>
      <c r="N969" s="3"/>
      <c r="O969" s="3"/>
      <c r="P969" s="3"/>
      <c r="Q969" s="3"/>
      <c r="R969" s="3"/>
    </row>
    <row r="970" spans="1:18" ht="15.75" customHeight="1">
      <c r="A970" s="3"/>
      <c r="F970" s="152"/>
      <c r="G970" s="152"/>
      <c r="H970" s="153"/>
      <c r="I970" s="152"/>
      <c r="J970" s="152"/>
      <c r="K970" s="154"/>
      <c r="L970" s="155"/>
      <c r="M970" s="51"/>
      <c r="N970" s="3"/>
      <c r="O970" s="3"/>
      <c r="P970" s="3"/>
      <c r="Q970" s="3"/>
      <c r="R970" s="3"/>
    </row>
    <row r="971" spans="1:18" ht="15.75" customHeight="1">
      <c r="A971" s="3"/>
      <c r="F971" s="152"/>
      <c r="G971" s="152"/>
      <c r="H971" s="153"/>
      <c r="I971" s="152"/>
      <c r="J971" s="152"/>
      <c r="K971" s="154"/>
      <c r="L971" s="155"/>
      <c r="M971" s="51"/>
      <c r="N971" s="3"/>
      <c r="O971" s="3"/>
      <c r="P971" s="3"/>
      <c r="Q971" s="3"/>
      <c r="R971" s="3"/>
    </row>
    <row r="972" spans="1:18" ht="15.75" customHeight="1">
      <c r="A972" s="3"/>
      <c r="F972" s="152"/>
      <c r="G972" s="152"/>
      <c r="H972" s="153"/>
      <c r="I972" s="152"/>
      <c r="J972" s="152"/>
      <c r="K972" s="154"/>
      <c r="L972" s="155"/>
      <c r="M972" s="51"/>
      <c r="N972" s="3"/>
      <c r="O972" s="3"/>
      <c r="P972" s="3"/>
      <c r="Q972" s="3"/>
      <c r="R972" s="3"/>
    </row>
    <row r="973" spans="1:18" ht="15.75" customHeight="1">
      <c r="A973" s="3"/>
      <c r="F973" s="152"/>
      <c r="G973" s="152"/>
      <c r="H973" s="153"/>
      <c r="I973" s="152"/>
      <c r="J973" s="152"/>
      <c r="K973" s="154"/>
      <c r="L973" s="155"/>
      <c r="M973" s="51"/>
      <c r="N973" s="3"/>
      <c r="O973" s="3"/>
      <c r="P973" s="3"/>
      <c r="Q973" s="3"/>
      <c r="R973" s="3"/>
    </row>
    <row r="974" spans="1:18" ht="15.75" customHeight="1">
      <c r="A974" s="3"/>
      <c r="F974" s="152"/>
      <c r="G974" s="152"/>
      <c r="H974" s="153"/>
      <c r="I974" s="152"/>
      <c r="J974" s="152"/>
      <c r="K974" s="154"/>
      <c r="L974" s="155"/>
      <c r="M974" s="51"/>
      <c r="N974" s="3"/>
      <c r="O974" s="3"/>
      <c r="P974" s="3"/>
      <c r="Q974" s="3"/>
      <c r="R974" s="3"/>
    </row>
    <row r="975" spans="1:18" ht="15.75" customHeight="1">
      <c r="A975" s="3"/>
      <c r="F975" s="152"/>
      <c r="G975" s="152"/>
      <c r="H975" s="153"/>
      <c r="I975" s="152"/>
      <c r="J975" s="152"/>
      <c r="K975" s="154"/>
      <c r="L975" s="155"/>
      <c r="M975" s="51"/>
      <c r="N975" s="3"/>
      <c r="O975" s="3"/>
      <c r="P975" s="3"/>
      <c r="Q975" s="3"/>
      <c r="R975" s="3"/>
    </row>
    <row r="976" spans="1:18" ht="15.75" customHeight="1">
      <c r="A976" s="3"/>
      <c r="F976" s="152"/>
      <c r="G976" s="152"/>
      <c r="H976" s="153"/>
      <c r="I976" s="152"/>
      <c r="J976" s="152"/>
      <c r="K976" s="154"/>
      <c r="L976" s="155"/>
      <c r="M976" s="51"/>
      <c r="N976" s="3"/>
      <c r="O976" s="3"/>
      <c r="P976" s="3"/>
      <c r="Q976" s="3"/>
      <c r="R976" s="3"/>
    </row>
    <row r="977" spans="1:18" ht="15.75" customHeight="1">
      <c r="A977" s="3"/>
      <c r="F977" s="152"/>
      <c r="G977" s="152"/>
      <c r="H977" s="153"/>
      <c r="I977" s="152"/>
      <c r="J977" s="152"/>
      <c r="K977" s="154"/>
      <c r="L977" s="155"/>
      <c r="M977" s="51"/>
      <c r="N977" s="3"/>
      <c r="O977" s="3"/>
      <c r="P977" s="3"/>
      <c r="Q977" s="3"/>
      <c r="R977" s="3"/>
    </row>
    <row r="978" spans="1:18" ht="15.75" customHeight="1">
      <c r="A978" s="3"/>
      <c r="F978" s="152"/>
      <c r="G978" s="152"/>
      <c r="H978" s="153"/>
      <c r="I978" s="152"/>
      <c r="J978" s="152"/>
      <c r="K978" s="154"/>
      <c r="L978" s="155"/>
      <c r="M978" s="51"/>
      <c r="N978" s="3"/>
      <c r="O978" s="3"/>
      <c r="P978" s="3"/>
      <c r="Q978" s="3"/>
      <c r="R978" s="3"/>
    </row>
    <row r="979" spans="1:18" ht="15.75" customHeight="1">
      <c r="A979" s="3"/>
      <c r="F979" s="152"/>
      <c r="G979" s="152"/>
      <c r="H979" s="153"/>
      <c r="I979" s="152"/>
      <c r="J979" s="152"/>
      <c r="K979" s="154"/>
      <c r="L979" s="155"/>
      <c r="M979" s="51"/>
      <c r="N979" s="3"/>
      <c r="O979" s="3"/>
      <c r="P979" s="3"/>
      <c r="Q979" s="3"/>
      <c r="R979" s="3"/>
    </row>
    <row r="980" spans="1:18" ht="15.75" customHeight="1">
      <c r="A980" s="3"/>
      <c r="F980" s="152"/>
      <c r="G980" s="152"/>
      <c r="H980" s="153"/>
      <c r="I980" s="152"/>
      <c r="J980" s="152"/>
      <c r="K980" s="154"/>
      <c r="L980" s="155"/>
      <c r="M980" s="51"/>
      <c r="N980" s="3"/>
      <c r="O980" s="3"/>
      <c r="P980" s="3"/>
      <c r="Q980" s="3"/>
      <c r="R980" s="3"/>
    </row>
    <row r="981" spans="1:18" ht="15.75" customHeight="1">
      <c r="A981" s="3"/>
      <c r="F981" s="152"/>
      <c r="G981" s="152"/>
      <c r="H981" s="153"/>
      <c r="I981" s="152"/>
      <c r="J981" s="152"/>
      <c r="K981" s="154"/>
      <c r="L981" s="155"/>
      <c r="M981" s="51"/>
      <c r="N981" s="3"/>
      <c r="O981" s="3"/>
      <c r="P981" s="3"/>
      <c r="Q981" s="3"/>
      <c r="R981" s="3"/>
    </row>
    <row r="982" spans="1:18" ht="15.75" customHeight="1">
      <c r="A982" s="3"/>
      <c r="F982" s="152"/>
      <c r="G982" s="152"/>
      <c r="H982" s="153"/>
      <c r="I982" s="152"/>
      <c r="J982" s="152"/>
      <c r="K982" s="154"/>
      <c r="L982" s="155"/>
      <c r="M982" s="51"/>
      <c r="N982" s="3"/>
      <c r="O982" s="3"/>
      <c r="P982" s="3"/>
      <c r="Q982" s="3"/>
      <c r="R982" s="3"/>
    </row>
    <row r="983" spans="1:18" ht="15.75" customHeight="1">
      <c r="A983" s="3"/>
      <c r="F983" s="152"/>
      <c r="G983" s="152"/>
      <c r="H983" s="153"/>
      <c r="I983" s="152"/>
      <c r="J983" s="152"/>
      <c r="K983" s="154"/>
      <c r="L983" s="155"/>
      <c r="M983" s="51"/>
      <c r="N983" s="3"/>
      <c r="O983" s="3"/>
      <c r="P983" s="3"/>
      <c r="Q983" s="3"/>
      <c r="R983" s="3"/>
    </row>
    <row r="984" spans="1:18" ht="15.75" customHeight="1">
      <c r="A984" s="3"/>
      <c r="F984" s="152"/>
      <c r="G984" s="152"/>
      <c r="H984" s="153"/>
      <c r="I984" s="152"/>
      <c r="J984" s="152"/>
      <c r="K984" s="154"/>
      <c r="L984" s="155"/>
      <c r="M984" s="51"/>
      <c r="N984" s="3"/>
      <c r="O984" s="3"/>
      <c r="P984" s="3"/>
      <c r="Q984" s="3"/>
      <c r="R984" s="3"/>
    </row>
    <row r="985" spans="1:18" ht="15.75" customHeight="1">
      <c r="A985" s="3"/>
      <c r="F985" s="152"/>
      <c r="G985" s="152"/>
      <c r="H985" s="153"/>
      <c r="I985" s="152"/>
      <c r="J985" s="152"/>
      <c r="K985" s="154"/>
      <c r="L985" s="155"/>
      <c r="M985" s="51"/>
      <c r="N985" s="3"/>
      <c r="O985" s="3"/>
      <c r="P985" s="3"/>
      <c r="Q985" s="3"/>
      <c r="R985" s="3"/>
    </row>
    <row r="986" spans="1:18" ht="15.75" customHeight="1">
      <c r="A986" s="3"/>
      <c r="F986" s="152"/>
      <c r="G986" s="152"/>
      <c r="H986" s="153"/>
      <c r="I986" s="152"/>
      <c r="J986" s="152"/>
      <c r="K986" s="154"/>
      <c r="L986" s="155"/>
      <c r="M986" s="51"/>
      <c r="N986" s="3"/>
      <c r="O986" s="3"/>
      <c r="P986" s="3"/>
      <c r="Q986" s="3"/>
      <c r="R986" s="3"/>
    </row>
    <row r="987" spans="1:18" ht="15.75" customHeight="1">
      <c r="A987" s="3"/>
      <c r="F987" s="152"/>
      <c r="G987" s="152"/>
      <c r="H987" s="153"/>
      <c r="I987" s="152"/>
      <c r="J987" s="152"/>
      <c r="K987" s="154"/>
      <c r="L987" s="155"/>
      <c r="M987" s="51"/>
      <c r="N987" s="3"/>
      <c r="O987" s="3"/>
      <c r="P987" s="3"/>
      <c r="Q987" s="3"/>
      <c r="R987" s="3"/>
    </row>
    <row r="988" spans="1:18" ht="15.75" customHeight="1">
      <c r="A988" s="3"/>
      <c r="F988" s="152"/>
      <c r="G988" s="152"/>
      <c r="H988" s="153"/>
      <c r="I988" s="152"/>
      <c r="J988" s="152"/>
      <c r="K988" s="154"/>
      <c r="L988" s="155"/>
      <c r="M988" s="51"/>
      <c r="N988" s="3"/>
      <c r="O988" s="3"/>
      <c r="P988" s="3"/>
      <c r="Q988" s="3"/>
      <c r="R988" s="3"/>
    </row>
    <row r="989" spans="1:18" ht="15.75" customHeight="1">
      <c r="A989" s="3"/>
      <c r="F989" s="152"/>
      <c r="G989" s="152"/>
      <c r="H989" s="153"/>
      <c r="I989" s="152"/>
      <c r="J989" s="152"/>
      <c r="K989" s="154"/>
      <c r="L989" s="155"/>
      <c r="M989" s="51"/>
      <c r="N989" s="3"/>
      <c r="O989" s="3"/>
      <c r="P989" s="3"/>
      <c r="Q989" s="3"/>
      <c r="R989" s="3"/>
    </row>
    <row r="990" spans="1:18" ht="15.75" customHeight="1">
      <c r="A990" s="3"/>
      <c r="F990" s="152"/>
      <c r="G990" s="152"/>
      <c r="H990" s="153"/>
      <c r="I990" s="152"/>
      <c r="J990" s="152"/>
      <c r="K990" s="154"/>
      <c r="L990" s="155"/>
      <c r="M990" s="51"/>
      <c r="N990" s="3"/>
      <c r="O990" s="3"/>
      <c r="P990" s="3"/>
      <c r="Q990" s="3"/>
      <c r="R990" s="3"/>
    </row>
    <row r="991" spans="1:18" ht="15.75" customHeight="1">
      <c r="A991" s="3"/>
      <c r="F991" s="152"/>
      <c r="G991" s="152"/>
      <c r="H991" s="153"/>
      <c r="I991" s="152"/>
      <c r="J991" s="152"/>
      <c r="K991" s="154"/>
      <c r="L991" s="155"/>
      <c r="M991" s="51"/>
      <c r="N991" s="3"/>
      <c r="O991" s="3"/>
      <c r="P991" s="3"/>
      <c r="Q991" s="3"/>
      <c r="R991" s="3"/>
    </row>
    <row r="992" spans="1:18" ht="15.75" customHeight="1">
      <c r="A992" s="3"/>
      <c r="F992" s="152"/>
      <c r="G992" s="152"/>
      <c r="H992" s="153"/>
      <c r="I992" s="152"/>
      <c r="J992" s="152"/>
      <c r="K992" s="154"/>
      <c r="L992" s="155"/>
      <c r="M992" s="51"/>
      <c r="N992" s="3"/>
      <c r="O992" s="3"/>
      <c r="P992" s="3"/>
      <c r="Q992" s="3"/>
      <c r="R992" s="3"/>
    </row>
    <row r="993" spans="1:18" ht="15.75" customHeight="1">
      <c r="A993" s="3"/>
      <c r="F993" s="152"/>
      <c r="G993" s="152"/>
      <c r="H993" s="153"/>
      <c r="I993" s="152"/>
      <c r="J993" s="152"/>
      <c r="K993" s="154"/>
      <c r="L993" s="155"/>
      <c r="M993" s="51"/>
      <c r="N993" s="3"/>
      <c r="O993" s="3"/>
      <c r="P993" s="3"/>
      <c r="Q993" s="3"/>
      <c r="R993" s="3"/>
    </row>
    <row r="994" spans="1:18" ht="15.75" customHeight="1">
      <c r="A994" s="3"/>
      <c r="F994" s="152"/>
      <c r="G994" s="152"/>
      <c r="H994" s="153"/>
      <c r="I994" s="152"/>
      <c r="J994" s="152"/>
      <c r="K994" s="154"/>
      <c r="L994" s="155"/>
      <c r="M994" s="51"/>
      <c r="N994" s="3"/>
      <c r="O994" s="3"/>
      <c r="P994" s="3"/>
      <c r="Q994" s="3"/>
      <c r="R994" s="3"/>
    </row>
    <row r="995" spans="1:18" ht="15.75" customHeight="1">
      <c r="A995" s="3"/>
      <c r="F995" s="152"/>
      <c r="G995" s="152"/>
      <c r="H995" s="153"/>
      <c r="I995" s="152"/>
      <c r="J995" s="152"/>
      <c r="K995" s="154"/>
      <c r="L995" s="155"/>
      <c r="M995" s="51"/>
      <c r="N995" s="3"/>
      <c r="O995" s="3"/>
      <c r="P995" s="3"/>
      <c r="Q995" s="3"/>
      <c r="R995" s="3"/>
    </row>
    <row r="996" spans="1:18" ht="15.75" customHeight="1">
      <c r="A996" s="3"/>
      <c r="F996" s="152"/>
      <c r="G996" s="152"/>
      <c r="H996" s="153"/>
      <c r="I996" s="152"/>
      <c r="J996" s="152"/>
      <c r="K996" s="154"/>
      <c r="L996" s="155"/>
      <c r="M996" s="51"/>
      <c r="N996" s="3"/>
      <c r="O996" s="3"/>
      <c r="P996" s="3"/>
      <c r="Q996" s="3"/>
      <c r="R996" s="3"/>
    </row>
    <row r="997" spans="1:18" ht="15.75" customHeight="1">
      <c r="A997" s="3"/>
      <c r="F997" s="152"/>
      <c r="G997" s="152"/>
      <c r="H997" s="153"/>
      <c r="I997" s="152"/>
      <c r="J997" s="152"/>
      <c r="K997" s="154"/>
      <c r="L997" s="155"/>
      <c r="M997" s="51"/>
      <c r="N997" s="3"/>
      <c r="O997" s="3"/>
      <c r="P997" s="3"/>
      <c r="Q997" s="3"/>
      <c r="R997" s="3"/>
    </row>
    <row r="998" spans="1:18" ht="15.75" customHeight="1">
      <c r="A998" s="3"/>
      <c r="F998" s="152"/>
      <c r="G998" s="152"/>
      <c r="H998" s="153"/>
      <c r="I998" s="152"/>
      <c r="J998" s="152"/>
      <c r="K998" s="154"/>
      <c r="L998" s="155"/>
      <c r="M998" s="51"/>
      <c r="N998" s="3"/>
      <c r="O998" s="3"/>
      <c r="P998" s="3"/>
      <c r="Q998" s="3"/>
      <c r="R998" s="3"/>
    </row>
    <row r="999" spans="1:18" ht="15.75" customHeight="1">
      <c r="A999" s="3"/>
      <c r="F999" s="152"/>
      <c r="G999" s="152"/>
      <c r="H999" s="153"/>
      <c r="I999" s="152"/>
      <c r="J999" s="152"/>
      <c r="K999" s="154"/>
      <c r="L999" s="155"/>
      <c r="M999" s="51"/>
      <c r="N999" s="3"/>
      <c r="O999" s="3"/>
      <c r="P999" s="3"/>
      <c r="Q999" s="3"/>
      <c r="R999" s="3"/>
    </row>
    <row r="1000" spans="1:18" ht="15.75" customHeight="1">
      <c r="A1000" s="3"/>
      <c r="F1000" s="152"/>
      <c r="G1000" s="152"/>
      <c r="H1000" s="153"/>
      <c r="I1000" s="152"/>
      <c r="J1000" s="152"/>
      <c r="K1000" s="154"/>
      <c r="L1000" s="155"/>
      <c r="M1000" s="51"/>
      <c r="N1000" s="3"/>
      <c r="O1000" s="3"/>
      <c r="P1000" s="3"/>
      <c r="Q1000" s="3"/>
      <c r="R1000" s="3"/>
    </row>
  </sheetData>
  <autoFilter ref="A1:O266">
    <filterColumn colId="1">
      <filters>
        <filter val="SCE_ESTADO"/>
      </filters>
    </filterColumn>
  </autoFilter>
  <pageMargins left="0.511811024" right="0.511811024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CAPA</vt:lpstr>
      <vt:lpstr>SCE_ESTADO</vt:lpstr>
      <vt:lpstr>SC1_FPOLIS</vt:lpstr>
      <vt:lpstr>SC2_ITAJAI</vt:lpstr>
      <vt:lpstr>SC3_CRICIÚMA</vt:lpstr>
      <vt:lpstr>SC4_JOINVILLE</vt:lpstr>
      <vt:lpstr>SC5_BLUMENAU</vt:lpstr>
      <vt:lpstr>SC6_OESTE</vt:lpstr>
      <vt:lpstr>BASE_DADOS</vt:lpstr>
      <vt:lpstr>BASE _DADOS_MAPA</vt:lpstr>
      <vt:lpstr>BASE GRÁFICOS</vt:lpstr>
      <vt:lpstr> PROJETOS</vt:lpstr>
      <vt:lpstr>TOTAL DE MÍDIA</vt:lpstr>
      <vt:lpstr>AÇÕES ESPECIAIS</vt:lpstr>
      <vt:lpstr>INFOS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Miron</dc:creator>
  <cp:lastModifiedBy>Alice Aghinoni Fantin</cp:lastModifiedBy>
  <dcterms:created xsi:type="dcterms:W3CDTF">2022-09-28T20:06:13Z</dcterms:created>
  <dcterms:modified xsi:type="dcterms:W3CDTF">2024-01-29T13:33:33Z</dcterms:modified>
</cp:coreProperties>
</file>